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752" tabRatio="866" activeTab="6"/>
  </bookViews>
  <sheets>
    <sheet name="Instructions" sheetId="1" r:id="rId1"/>
    <sheet name="Revenues-Expenditures" sheetId="2" r:id="rId2"/>
    <sheet name="Restricted Accounts - FY '16" sheetId="3" r:id="rId3"/>
    <sheet name="Restricted Accounts - FY '17" sheetId="4" r:id="rId4"/>
    <sheet name="SOD" sheetId="5" r:id="rId5"/>
    <sheet name="Cost Per ADM" sheetId="6" r:id="rId6"/>
    <sheet name="FORM" sheetId="7" r:id="rId7"/>
  </sheets>
  <definedNames>
    <definedName name="_xlnm.Print_Area" localSheetId="6">'FORM'!$A$1:$H$31</definedName>
    <definedName name="_xlnm.Print_Area" localSheetId="1">'Revenues-Expenditures'!$A$1:$K$55</definedName>
    <definedName name="_xlnm.Print_Titles" localSheetId="1">'Revenues-Expenditures'!$1:$1</definedName>
    <definedName name="TitleRegion1.a6.h26.1">'FORM'!$A$6</definedName>
  </definedNames>
  <calcPr fullCalcOnLoad="1"/>
</workbook>
</file>

<file path=xl/comments2.xml><?xml version="1.0" encoding="utf-8"?>
<comments xmlns="http://schemas.openxmlformats.org/spreadsheetml/2006/main">
  <authors>
    <author>Dianna Groskreutz</author>
    <author>Dianna</author>
  </authors>
  <commentList>
    <comment ref="B12" authorId="0">
      <text>
        <r>
          <rPr>
            <sz val="12"/>
            <rFont val="Tahoma"/>
            <family val="2"/>
          </rPr>
          <t>FY '16 Beginning Fund Balance for Restricted/Reserved Fund Balances.</t>
        </r>
      </text>
    </comment>
    <comment ref="B39" authorId="0">
      <text>
        <r>
          <rPr>
            <sz val="12"/>
            <rFont val="Tahoma"/>
            <family val="2"/>
          </rPr>
          <t>FY '17 Beginning Fund Balance for Restricted/Reserved Fund Balances.</t>
        </r>
      </text>
    </comment>
    <comment ref="C12" authorId="0">
      <text>
        <r>
          <rPr>
            <sz val="12"/>
            <rFont val="Tahoma"/>
            <family val="2"/>
          </rPr>
          <t>FY '16 Beginning Nonspendable (460), Committed (461), Assigned (462), and Unassigned (422) Fund Balances.</t>
        </r>
      </text>
    </comment>
    <comment ref="C39" authorId="0">
      <text>
        <r>
          <rPr>
            <sz val="12"/>
            <rFont val="Tahoma"/>
            <family val="2"/>
          </rPr>
          <t>FY '17 Beginning Nonspendable (460), Committed (461), Assigned (462), and Unassigned (422) Fund Balances.</t>
        </r>
      </text>
    </comment>
    <comment ref="C45" authorId="0">
      <text>
        <r>
          <rPr>
            <sz val="12"/>
            <rFont val="Tahoma"/>
            <family val="2"/>
          </rPr>
          <t>FY '17 Ending Nonspendable (460), Committed (461), Assigned (462), and Unassigned (422) Fund Balances.</t>
        </r>
      </text>
    </comment>
    <comment ref="C18" authorId="0">
      <text>
        <r>
          <rPr>
            <sz val="12"/>
            <rFont val="Tahoma"/>
            <family val="2"/>
          </rPr>
          <t>FY '16 Ending Nonspendable (460), Committed (461), Assigned (462), and Unassigned (422) Fund Balances.</t>
        </r>
      </text>
    </comment>
    <comment ref="B18" authorId="0">
      <text>
        <r>
          <rPr>
            <sz val="12"/>
            <rFont val="Tahoma"/>
            <family val="2"/>
          </rPr>
          <t>FY '16 Ending Fund Balance for Restricted/Reserved Fund Balances.</t>
        </r>
      </text>
    </comment>
    <comment ref="B45" authorId="0">
      <text>
        <r>
          <rPr>
            <sz val="12"/>
            <rFont val="Tahoma"/>
            <family val="2"/>
          </rPr>
          <t>FY '17 Ending Fund Balance for Restricted/Reserved Fund Balances.</t>
        </r>
      </text>
    </comment>
    <comment ref="A14" authorId="1">
      <text>
        <r>
          <rPr>
            <sz val="12"/>
            <rFont val="Tahoma"/>
            <family val="2"/>
          </rPr>
          <t xml:space="preserve">Amounts obtained from the "Restricted Accounts - FY '16" tab. </t>
        </r>
      </text>
    </comment>
    <comment ref="A41" authorId="1">
      <text>
        <r>
          <rPr>
            <sz val="12"/>
            <rFont val="Tahoma"/>
            <family val="2"/>
          </rPr>
          <t xml:space="preserve">Amounts obtained from the "Restricted Accounts - FY '17" tab. </t>
        </r>
      </text>
    </comment>
    <comment ref="B14" authorId="0">
      <text>
        <r>
          <rPr>
            <sz val="12"/>
            <rFont val="Tahoma"/>
            <family val="2"/>
          </rPr>
          <t xml:space="preserve">Amounts obtained from the "Restricted Accounts - FY '16
" tab. </t>
        </r>
        <r>
          <rPr>
            <sz val="9"/>
            <rFont val="Tahoma"/>
            <family val="2"/>
          </rPr>
          <t xml:space="preserve">
</t>
        </r>
      </text>
    </comment>
    <comment ref="C14" authorId="0">
      <text>
        <r>
          <rPr>
            <sz val="12"/>
            <rFont val="Tahoma"/>
            <family val="2"/>
          </rPr>
          <t xml:space="preserve">Amounts obtained from the "Restricted Accounts - FY '16
" tab. </t>
        </r>
      </text>
    </comment>
    <comment ref="B41" authorId="0">
      <text>
        <r>
          <rPr>
            <sz val="12"/>
            <rFont val="Tahoma"/>
            <family val="2"/>
          </rPr>
          <t xml:space="preserve">Amounts obtained from the "Restricted Accounts - FY '17" tab. </t>
        </r>
      </text>
    </comment>
    <comment ref="C41" authorId="0">
      <text>
        <r>
          <rPr>
            <sz val="12"/>
            <rFont val="Tahoma"/>
            <family val="2"/>
          </rPr>
          <t xml:space="preserve">Amounts obtained from the "Restricted Accounts - FY '17" tab. </t>
        </r>
      </text>
    </comment>
  </commentList>
</comments>
</file>

<file path=xl/sharedStrings.xml><?xml version="1.0" encoding="utf-8"?>
<sst xmlns="http://schemas.openxmlformats.org/spreadsheetml/2006/main" count="397" uniqueCount="249">
  <si>
    <t>BUDGET PUBLICATION REPORT SPREADSHEET</t>
  </si>
  <si>
    <t>Trust</t>
  </si>
  <si>
    <t>General</t>
  </si>
  <si>
    <t>Food</t>
  </si>
  <si>
    <t>Community</t>
  </si>
  <si>
    <t>Bldg Constr</t>
  </si>
  <si>
    <t>Debt</t>
  </si>
  <si>
    <t>Internal Service</t>
  </si>
  <si>
    <t>Report #1 Fund Summary</t>
  </si>
  <si>
    <t>Revenue</t>
  </si>
  <si>
    <t>Report Total</t>
  </si>
  <si>
    <t>Trust OPEB (25)</t>
  </si>
  <si>
    <t>Trust OPEB (45)</t>
  </si>
  <si>
    <t>Other</t>
  </si>
  <si>
    <t>Restricted</t>
  </si>
  <si>
    <t>OPEB Debt (47)</t>
  </si>
  <si>
    <t>Revenues-Expenditures Instructions</t>
  </si>
  <si>
    <r>
      <t xml:space="preserve">Note:  </t>
    </r>
    <r>
      <rPr>
        <sz val="14"/>
        <rFont val="Arial"/>
        <family val="2"/>
      </rPr>
      <t>Yellow highlighted cells are the cells to enter data in.</t>
    </r>
  </si>
  <si>
    <t>Account</t>
  </si>
  <si>
    <t>Fund Balance</t>
  </si>
  <si>
    <r>
      <t xml:space="preserve">Note:  </t>
    </r>
    <r>
      <rPr>
        <sz val="10"/>
        <rFont val="Arial"/>
        <family val="2"/>
      </rPr>
      <t>Yellow highlighted cells are the cells to enter data in.</t>
    </r>
  </si>
  <si>
    <t>For Entry on "Revenues-Expenditures" tab.</t>
  </si>
  <si>
    <t>Finance Codes</t>
  </si>
  <si>
    <t>403 - Staff Development</t>
  </si>
  <si>
    <t>405 - Deferred Maintenance</t>
  </si>
  <si>
    <t>406 - Health &amp; Safety</t>
  </si>
  <si>
    <t>347, 349, 352, 358, 363, 366</t>
  </si>
  <si>
    <t>407 - Capital Projects Levy</t>
  </si>
  <si>
    <t>408 - Cooperative Program</t>
  </si>
  <si>
    <t>414 - Operating Debt</t>
  </si>
  <si>
    <t>Accounts Allowed to Go into the Deficit:</t>
  </si>
  <si>
    <t>Accounts Not Allowed to Go into the Deficit:</t>
  </si>
  <si>
    <t>416 - Levy Reduction</t>
  </si>
  <si>
    <t>417 - Excess Taconite Building Maintenance Funds</t>
  </si>
  <si>
    <t>424 - Operating Capital</t>
  </si>
  <si>
    <t>426 - $25 Taconite</t>
  </si>
  <si>
    <t>427 - Disabled Accessibility</t>
  </si>
  <si>
    <t>428 - Learning &amp; Development</t>
  </si>
  <si>
    <t>434 - Area Learning Center</t>
  </si>
  <si>
    <t>435 - Contracted Alternative Programs</t>
  </si>
  <si>
    <t>436 - State-Approved Alternative Programs</t>
  </si>
  <si>
    <t>438 - Gifted &amp; Talented</t>
  </si>
  <si>
    <t>441 - Basic Skills</t>
  </si>
  <si>
    <t>445 - Career &amp; Technical Program</t>
  </si>
  <si>
    <t>449 - Safe Schools Levy</t>
  </si>
  <si>
    <t>339, 342</t>
  </si>
  <si>
    <t>451 - QZAB and QSCB Payments</t>
  </si>
  <si>
    <t>452 - Funded OPEB Liabilities not Held in a Trust</t>
  </si>
  <si>
    <t>453 - Unfunded Severance and Retirement Levy</t>
  </si>
  <si>
    <t>Total</t>
  </si>
  <si>
    <t>Preliminary</t>
  </si>
  <si>
    <t>To "Revenues-Expenditures" tab.</t>
  </si>
  <si>
    <r>
      <t xml:space="preserve">Note2:  </t>
    </r>
    <r>
      <rPr>
        <sz val="14"/>
        <rFont val="Arial"/>
        <family val="2"/>
      </rPr>
      <t>Pink highlighted cells are cells that have formulas in them.</t>
    </r>
  </si>
  <si>
    <t>SOD Instructions</t>
  </si>
  <si>
    <t>Print Out the Following Reports</t>
  </si>
  <si>
    <t>Cost Per ADM Instructions</t>
  </si>
  <si>
    <t>COST PER AVERAGE DAILY MEMBERSHIP (ADM)</t>
  </si>
  <si>
    <t>Calculate the ADM Number</t>
  </si>
  <si>
    <t>Total Served</t>
  </si>
  <si>
    <t>Tuitioned Out</t>
  </si>
  <si>
    <t>Adjusted Extended</t>
  </si>
  <si>
    <t>District ADM Served page - Total ADM, Column O</t>
  </si>
  <si>
    <t>General Education page - Total ADM, Columns 7 &amp; 8</t>
  </si>
  <si>
    <t>Categorical or No Revenue page - Total ADM, Column 17</t>
  </si>
  <si>
    <t>Total Operating Expenditures</t>
  </si>
  <si>
    <t>Total ADM</t>
  </si>
  <si>
    <t>Total Operating Exp</t>
  </si>
  <si>
    <t>Cost per ADM</t>
  </si>
  <si>
    <t>Total Cost per ADM</t>
  </si>
  <si>
    <t>Operating Expenditures</t>
  </si>
  <si>
    <t>STATUTORY OPERATING DEBT (SOD) INFORMATION</t>
  </si>
  <si>
    <r>
      <t>Note2:</t>
    </r>
    <r>
      <rPr>
        <sz val="10"/>
        <rFont val="Arial"/>
        <family val="2"/>
      </rPr>
      <t xml:space="preserve">  Turquoise highlighted cells are cells that have formulas in them and should be</t>
    </r>
  </si>
  <si>
    <t>Expenditures</t>
  </si>
  <si>
    <t>2.5% of Expenditures</t>
  </si>
  <si>
    <t>Enter this on the Report</t>
  </si>
  <si>
    <t>Proof</t>
  </si>
  <si>
    <t>Operating Expenditures"</t>
  </si>
  <si>
    <t>From the report printed from SMART - "Report #4-Total</t>
  </si>
  <si>
    <t>Report #2-Restricted Fund Bal - No Deficit</t>
  </si>
  <si>
    <t>Report #3-Restricted Fund Bal - Deficit Allowed</t>
  </si>
  <si>
    <r>
      <t xml:space="preserve">Note2:  </t>
    </r>
    <r>
      <rPr>
        <sz val="14"/>
        <rFont val="Arial"/>
        <family val="2"/>
      </rPr>
      <t>Pink highlighted cells are cells that have formulas in them.  The information is obtained from other cells or tabs.</t>
    </r>
  </si>
  <si>
    <r>
      <t xml:space="preserve">Note3:  </t>
    </r>
    <r>
      <rPr>
        <sz val="10"/>
        <rFont val="Arial"/>
        <family val="2"/>
      </rPr>
      <t>Turquoise highlighted cells are cells that have formulas in them.</t>
    </r>
  </si>
  <si>
    <r>
      <t xml:space="preserve">Go to </t>
    </r>
    <r>
      <rPr>
        <u val="single"/>
        <sz val="10"/>
        <color indexed="12"/>
        <rFont val="Arial"/>
        <family val="2"/>
      </rPr>
      <t>www.education.state.mn.us</t>
    </r>
    <r>
      <rPr>
        <sz val="10"/>
        <rFont val="Arial"/>
        <family val="2"/>
      </rPr>
      <t>.</t>
    </r>
  </si>
  <si>
    <t>313, 318</t>
  </si>
  <si>
    <t>Restricted Accounts - FY '16 Instructions</t>
  </si>
  <si>
    <t>FY '16 Beginning Fund Balance</t>
  </si>
  <si>
    <t>FY '16 Ending Fund Balance</t>
  </si>
  <si>
    <t>FY '16 GENERAL FUND RESTRICTED/RESERVED ACCOUNT CALCULATIONS</t>
  </si>
  <si>
    <t>FY '16 Beginning</t>
  </si>
  <si>
    <t>FY '16 Revenues</t>
  </si>
  <si>
    <t>FY '16 Expenditures</t>
  </si>
  <si>
    <t>FY '16 Ending</t>
  </si>
  <si>
    <t>FY '16  Expenditures</t>
  </si>
  <si>
    <t>INSTRUCTIONS FOR "DISTRICT REVENUES AND EXPENDITURES BUDGET FOR FY 2016 and FY 2017"</t>
  </si>
  <si>
    <t>How to Obtain the "District Revenues and Expenditures Budget for FY 2016 and FY 2017" on the MDE Website</t>
  </si>
  <si>
    <t>Obtain your FY '15 Compliance Table Report by going to the MDE Website and following this path.</t>
  </si>
  <si>
    <r>
      <rPr>
        <u val="single"/>
        <sz val="10"/>
        <color indexed="12"/>
        <rFont val="Arial"/>
        <family val="2"/>
      </rPr>
      <t>www.education.state.mn.us</t>
    </r>
    <r>
      <rPr>
        <sz val="10"/>
        <rFont val="Arial"/>
        <family val="2"/>
      </rPr>
      <t xml:space="preserve"> &gt; Data Center &gt; Data Reports and Analytics &gt; Minnesota Funding Reports (MFR)</t>
    </r>
  </si>
  <si>
    <t>Compliance Report.  Click List Reports.</t>
  </si>
  <si>
    <t>Go into SMART.  Go to SMARTFinance &gt; General &gt; Report Selection.  Select Custom Ledger Report.  Select the Budget Publication</t>
  </si>
  <si>
    <t xml:space="preserve">folder.  Run each report included within this folder.  Do it for both FY '16 and FY '17.  Use 20xx13 for the End Period.  Use the correct </t>
  </si>
  <si>
    <t>Budget Code for FY '17.  Remember to enter year-to-date information for FY '16 and budget information for FY '17.</t>
  </si>
  <si>
    <t>From the FY '15 Compliance Table Report printed, add up all the restricted/reserved fund balance amounts for the General Fund.</t>
  </si>
  <si>
    <t>Enter the amount in line #12 under "General Revenues". (Cell B-12)</t>
  </si>
  <si>
    <t>From the FY '15 Compliance Table Report, enter in the non-spendable, committed, assigned and unassigned fund balance for the</t>
  </si>
  <si>
    <t>General Fund in line #12 under "General Expenditures". (Cell C-12)</t>
  </si>
  <si>
    <t>From the FY '15 Compliance Table Report, take the fund balance amount for each fund and enter it under the funds revenue column.</t>
  </si>
  <si>
    <t>Note that all other funds, except for the General Fund, will only have one fund balance total.</t>
  </si>
  <si>
    <t>Make sure the total on the "#1-Fund Summary Budget Publication" report agrees to the total given for the "Report Total Proof".</t>
  </si>
  <si>
    <t>Take the "#3-Restricted Fund Bal - Deficit Allowed" report obtained above and enter it in the row called "Report #3-Restricted Fund</t>
  </si>
  <si>
    <t>Take the "#1-Fund Summary Budget Publication" report obtained above and enter in the revenues and expenditures for each fund in</t>
  </si>
  <si>
    <t>the row called "Report #1 Fund Summary".  For FY '16, enter in Year to Date amounts.  For FY '17, enter in Budget amounts.</t>
  </si>
  <si>
    <t>Bal - Deficit Allowed".  For FY '16, enter in Year to Date amounts.  For FY '17, enter in Budget amounts.</t>
  </si>
  <si>
    <t>Complete the "Restricted Accounts - FY '16" and "Restricted Accounts - FY '17" tabs.  See instructions below.</t>
  </si>
  <si>
    <t>Restricted Accounts - FY '17 Instructions</t>
  </si>
  <si>
    <t xml:space="preserve">From the FY '15 Compliance Table Report obtained above, enter the fund balance amount for the accounts listed for the FY '16 </t>
  </si>
  <si>
    <t>Beginning Fund Balance.</t>
  </si>
  <si>
    <t>Revenues and FY '16 Expenditures for the respective accounts.</t>
  </si>
  <si>
    <t>Take the "#2-Restricted Fund Bal - No Deficit" report obtained above for FY '16 and enter the Year to Date amounts into the FY '16</t>
  </si>
  <si>
    <t>tab.</t>
  </si>
  <si>
    <t>Take the "#2-Reserve #1 Budget Publication" report obtained above for FY '17 and enter the Budget amounts into the FY '17 Revenues</t>
  </si>
  <si>
    <t>and FY '17  Expenditures for the respective accounts.</t>
  </si>
  <si>
    <t>Cells H33 and I33 for the total FY '17 Revenues and FY '17 Expenditures will be automatically entered on the "Revenues-Expenditures"</t>
  </si>
  <si>
    <t>Cells H33 and I33 for the total FY '16 Revenues and FY '16 Expenditures will be automatically entered on the "Revenues-Expenditures"</t>
  </si>
  <si>
    <t>The "Report #2-Restricted Fund Bal - No Deficit" amounts for the General Fund are automatically entered from the "Restricted</t>
  </si>
  <si>
    <t>Accounts - FY '16" and "Restricted Accounts - FY '17" tabs.</t>
  </si>
  <si>
    <t>Obtain your FY '16 UFARS Compliance Report by going to the MDE Website and following this path.</t>
  </si>
  <si>
    <t>From the report in #1 above, take the Fund Balance amount shown in 1) at the bottom of the report and enter it for the Fund Balance.</t>
  </si>
  <si>
    <t>From the report in #1 above, take the Expenditures amount shown in 2) at the bottom of the report and enter it for the Expenditures.</t>
  </si>
  <si>
    <t xml:space="preserve">Enter the amount shown on the "Enter this on the Report" line on the "District Revenues and Expenditures Budget for FY 2016 and </t>
  </si>
  <si>
    <t>Obtain your FY '16 student enrollment by going to the MDE Website and following this path.</t>
  </si>
  <si>
    <r>
      <rPr>
        <u val="single"/>
        <sz val="10"/>
        <color indexed="12"/>
        <rFont val="Arial"/>
        <family val="2"/>
      </rPr>
      <t>www.education.state.mn.us</t>
    </r>
    <r>
      <rPr>
        <sz val="10"/>
        <rFont val="Arial"/>
        <family val="2"/>
      </rPr>
      <t xml:space="preserve"> &gt; Data Center &gt; Data Reports and Analytics  &gt; Minnesota Funding Reports (MFR)</t>
    </r>
  </si>
  <si>
    <t>Select your district. Under Category, select UFARS Turnaround Reports.  Under Year, select 15-16.  Under Report, select UFARS</t>
  </si>
  <si>
    <t>Select your district. Under Category, select UFARS Turnaround Reports.  Under Year, select 14-15.  Under Report, select UFARS</t>
  </si>
  <si>
    <t>Select your district.  Under Category, select Student.  Under Year, select 15-16.  Under Report, select District/School ADM Report.</t>
  </si>
  <si>
    <t>Click List Reports.</t>
  </si>
  <si>
    <t>From the report in #1 above, go to the "District ADM Served" page.  Take the Total ADM under Column O and enter it for the Total</t>
  </si>
  <si>
    <t>Served.</t>
  </si>
  <si>
    <t>From the report in #1 above, go to the "General Education" page.  Take the Total ADM under Columns 7 &amp; 8 and enter it for the</t>
  </si>
  <si>
    <t>Tuitioned Out.</t>
  </si>
  <si>
    <t>From the report in #1 above, go to the "Categorical or No Revenue" page.  Take the Total ADM under Column 17 and enter it for the</t>
  </si>
  <si>
    <t>Adjusted Extended.</t>
  </si>
  <si>
    <t>Enter the Total ADM count on the "District Revenues and Expenditures Budget for FY 2016 and FY 2017" for the FY 2016 Total ADM</t>
  </si>
  <si>
    <t>Served + Tuitioned Out ADM + Adjusted Extended ADM line.</t>
  </si>
  <si>
    <t>Take the "#4-Total Operating Expenditures" report obtained from SMART above for FY '16 and enter it as Total Operating Expenditures.</t>
  </si>
  <si>
    <t>Enter the Total Operating Exp on the "District Revenues and Expenditures Budget for FY 2016 and FY 2017" for the Total Operating</t>
  </si>
  <si>
    <t>Enter the Total Cost per ADM on the "District Revenues and Expenditures Budget for FY 2015 and FY 2016" for the FY 2016 Operating</t>
  </si>
  <si>
    <t>2015-16 Actual</t>
  </si>
  <si>
    <t>FY '17 Beginning Fund Balance</t>
  </si>
  <si>
    <t>2016-17 Budget</t>
  </si>
  <si>
    <t>FY '17 Ending Fund Balance</t>
  </si>
  <si>
    <r>
      <t>Note2:</t>
    </r>
    <r>
      <rPr>
        <sz val="10"/>
        <rFont val="Arial"/>
        <family val="2"/>
      </rPr>
      <t xml:space="preserve">  Pink highlighted cells are taken to the "Revenues-Expenditures" tab.  It automatically updates the 2015-16 "Report #2-Restricted Fund Bal - No Deficit" cells for the General Fund.</t>
    </r>
  </si>
  <si>
    <t>467 - Long Term Facilities Maintenace</t>
  </si>
  <si>
    <t>Finance Codes Not Allowed in FY '16</t>
  </si>
  <si>
    <t>Finance Codes Not Allowed in FY '17</t>
  </si>
  <si>
    <t>347, 349, 352, 358, 363, 366-370, 379-384</t>
  </si>
  <si>
    <t>440 - Teacher Development and Evaluation</t>
  </si>
  <si>
    <t>413 - Certificates for Participation</t>
  </si>
  <si>
    <t>448 - Achievement and Integration</t>
  </si>
  <si>
    <t>409 - Alternative Facilities</t>
  </si>
  <si>
    <t>FY '17 GENERAL FUND RESTRICTED/RESERVED ACCOUNT CALCULATIONS</t>
  </si>
  <si>
    <r>
      <t>Note2:</t>
    </r>
    <r>
      <rPr>
        <sz val="10"/>
        <rFont val="Arial"/>
        <family val="2"/>
      </rPr>
      <t xml:space="preserve">  Pink highlighted cells are taken to the "Revenues-Expenditures" tab.  It automatically updates the 2016-17 "Report #2-Restricted Fund Bal - No Deficit" cells for the General Fund.</t>
    </r>
  </si>
  <si>
    <t>FY '17 Beginning</t>
  </si>
  <si>
    <t>FY '17 Revenues</t>
  </si>
  <si>
    <t>FY '17 Expenditures</t>
  </si>
  <si>
    <t>FY '17 Ending</t>
  </si>
  <si>
    <t>FY '17  Expenditures</t>
  </si>
  <si>
    <r>
      <t xml:space="preserve">            </t>
    </r>
    <r>
      <rPr>
        <sz val="10"/>
        <rFont val="Arial"/>
        <family val="2"/>
      </rPr>
      <t>entered on the "District Revenues and Expenditures Budget for FY 2016 and FY 2017".</t>
    </r>
  </si>
  <si>
    <t>From the "FY 15-16 UFARS Compliance Report"</t>
  </si>
  <si>
    <t>Division of School Finance</t>
  </si>
  <si>
    <t>DISTRICT REVENUES AND EXPENDITURES
BUDGET FOR FY 2016 AND FY 2017</t>
  </si>
  <si>
    <t>ED-00110-39</t>
  </si>
  <si>
    <t>1500 Highway 36 West</t>
  </si>
  <si>
    <t>Roseville, MN 55113-4266</t>
  </si>
  <si>
    <r>
      <rPr>
        <b/>
        <sz val="10"/>
        <color indexed="8"/>
        <rFont val="Calibri"/>
        <family val="2"/>
      </rPr>
      <t>GENERAL INFORMATION:</t>
    </r>
    <r>
      <rPr>
        <sz val="10"/>
        <color indexed="8"/>
        <rFont val="Calibri"/>
        <family val="2"/>
      </rPr>
      <t xml:space="preserve"> Minnesota Statutes, section 123B.10, requires that every school board shall publish the subject data of this report.</t>
    </r>
  </si>
  <si>
    <t>District Name:</t>
  </si>
  <si>
    <t>District Number:</t>
  </si>
  <si>
    <t>FUND</t>
  </si>
  <si>
    <t>FY 2016 BEGINNING FUND BALANCES</t>
  </si>
  <si>
    <t>FY 2016 ACTUAL REVENUES AND TRANSFERS IN</t>
  </si>
  <si>
    <t>FY 2016 ACTUAL EXPENDITURES AND TRANSFERS OUT</t>
  </si>
  <si>
    <t>JUNE 30, 2016 ACTUAL FUND BALANCES</t>
  </si>
  <si>
    <t>FY 2017 BUDGET REVENUES AND TRANSFERS IN</t>
  </si>
  <si>
    <t>FY 2017 BUDGET EXPENDITURES AND TRANSFERS OUT</t>
  </si>
  <si>
    <t>JUNE 30, 2017 PROJECTED FUND BALANCES</t>
  </si>
  <si>
    <t>General Fund/Restricted</t>
  </si>
  <si>
    <t>General Fund/Other</t>
  </si>
  <si>
    <t>Food Service Fund</t>
  </si>
  <si>
    <t>Community Service Fund</t>
  </si>
  <si>
    <t>Building Construction Fund</t>
  </si>
  <si>
    <t>Debt Service Fund</t>
  </si>
  <si>
    <t>Trust Fund</t>
  </si>
  <si>
    <t>Internal Service Fund</t>
  </si>
  <si>
    <t xml:space="preserve"> </t>
  </si>
  <si>
    <t>* OPEB Revocable Trust Fund</t>
  </si>
  <si>
    <t>OPEB Irrevocable Trust Fund</t>
  </si>
  <si>
    <t>OPEB Debt Service Fund</t>
  </si>
  <si>
    <t>TOTAL - ALL FUNDS</t>
  </si>
  <si>
    <t>LONG-TERM DEBT</t>
  </si>
  <si>
    <t>CURRENT STATUTORY OPERATING DEBT PER MINNESOTA STATUTES, SECTION 123B.81</t>
  </si>
  <si>
    <t>Outstanding July 1, 2015</t>
  </si>
  <si>
    <t>AMOUNT OF GENERAL FUND DEFICIT, IF ANY, IN EXCESS OF 2.5% OF EXPENDITURES 06/30/2016</t>
  </si>
  <si>
    <t>Plus: New Issues</t>
  </si>
  <si>
    <t>Less: Redemeed Issues</t>
  </si>
  <si>
    <t>COST PER STUDENT - AVERAGE DAILY MEMBERSHIP (ADM) 06/30/2016</t>
  </si>
  <si>
    <t>Outstanding June 30, 2016</t>
  </si>
  <si>
    <t>SHORT-TERM DEBT</t>
  </si>
  <si>
    <t>TOTAL OPERATING EXPENDITURES</t>
  </si>
  <si>
    <t>Certificates of Indebtedness</t>
  </si>
  <si>
    <t>FY 2016 TOTAL ADM SERVED + TUITIONED OUT ADM + ADJUSTED EXTENDED ADM</t>
  </si>
  <si>
    <t>Other Short-Term Indebtedness</t>
  </si>
  <si>
    <t>FY 2016 OPERATING COST PER ADM</t>
  </si>
  <si>
    <t>The complete budget may be inspected upon request to the superintendent.</t>
  </si>
  <si>
    <t>Comments:</t>
  </si>
  <si>
    <t>* Other Post-Employment Benefits (OPEB)</t>
  </si>
  <si>
    <t>End of worksheet</t>
  </si>
  <si>
    <t>FORM Instructions</t>
  </si>
  <si>
    <t>The "District Revenues and Expenditures Budget for FY 2016 and FY 2017" obtained above will have the directions on how to complete</t>
  </si>
  <si>
    <t xml:space="preserve">the form.  Most of the information will be prepopulated based on the information entered in the other tabs.  </t>
  </si>
  <si>
    <t>Enter your district name in cell B5.</t>
  </si>
  <si>
    <t>Enter your district number in cell H5.</t>
  </si>
  <si>
    <t>Enter Long-Term Debt information in cells B20-B22.</t>
  </si>
  <si>
    <t>Enter Short-Term Debt information in cells B25 and B26.</t>
  </si>
  <si>
    <t>Compare the June 30, 2017 Budgeted Fund Balances to budget reports to make sure they agree to your expections.  Manual changes</t>
  </si>
  <si>
    <t>may need to be made.</t>
  </si>
  <si>
    <t>Compare the June 30, 2016 Actual Fund Balances to the audit report to make sure they agree.  If they do not, keep in mind that the</t>
  </si>
  <si>
    <t>reports used for this worksheet are only revenues and expenditures.  They do not reflect journal entries between fund balances, transfers</t>
  </si>
  <si>
    <t>in or outs, or typos.</t>
  </si>
  <si>
    <t>Enter any "Comments" readers of the report should be aware of.  For example, "Final audited data was not available when this form was</t>
  </si>
  <si>
    <t>prepared." or "The budget is based on revised amounts."</t>
  </si>
  <si>
    <t>Follow this path: Districts, Schools and Educators &gt; Forms.</t>
  </si>
  <si>
    <t>The "District Revenues and Expenditures Budget for FY 2016 and FY 2017" document is located alphabetical.</t>
  </si>
  <si>
    <t>The cells highlighted in turquoise should be entered on the MDE "District Revenues and Expenditures Budget for FY 2016 and FY 2017"</t>
  </si>
  <si>
    <t>and/or will be transferred to the FORM tab.</t>
  </si>
  <si>
    <t>Expenditures line and/or will be transferred to the FORM tab.</t>
  </si>
  <si>
    <t>Cost Per ADM line and/or will be transferred to the FORM tab.</t>
  </si>
  <si>
    <t>FY 2017" for the "Amount of General Fund Deficit, if any, in Excess of 2.5% of Expenditures, 6/30/2016" and/or will be transferred to</t>
  </si>
  <si>
    <t>the FORM tab.</t>
  </si>
  <si>
    <r>
      <t>Note3:</t>
    </r>
    <r>
      <rPr>
        <sz val="14"/>
        <rFont val="Arial"/>
        <family val="2"/>
      </rPr>
      <t xml:space="preserve">  Turquoise highlighted cells are cells that have formulas in them and should be entered on the "District Revenues and Expenditures Budget for FY 2016 and FY 2017" report.  These cells will be</t>
    </r>
  </si>
  <si>
    <t xml:space="preserve">                     automatically transferred to the FORM tab.</t>
  </si>
  <si>
    <r>
      <t xml:space="preserve">            </t>
    </r>
    <r>
      <rPr>
        <sz val="10"/>
        <rFont val="Arial"/>
        <family val="2"/>
      </rPr>
      <t>This cell will be automatically transferred to the FORM tab.</t>
    </r>
  </si>
  <si>
    <t xml:space="preserve">            entered on the "District Revenues and Expenditures Budget for FY 2016 and FY 2017".</t>
  </si>
  <si>
    <t>Clean-up Work Needed for Long-Term Facilities Maintenance (LTFM)</t>
  </si>
  <si>
    <r>
      <t xml:space="preserve">For the SMART reports to work correctly, the LTFM segments </t>
    </r>
    <r>
      <rPr>
        <b/>
        <u val="single"/>
        <sz val="10"/>
        <rFont val="Arial"/>
        <family val="2"/>
      </rPr>
      <t>must not</t>
    </r>
    <r>
      <rPr>
        <sz val="10"/>
        <rFont val="Arial"/>
        <family val="2"/>
      </rPr>
      <t xml:space="preserve"> be cross-walked to a different code.  For example, Finance</t>
    </r>
  </si>
  <si>
    <t>code 367 must be cross-walked to 367.  If not, the Total Operating Expenditures report may not provide the correct amounts.</t>
  </si>
  <si>
    <t>Go into SMART.  Go to SMARTFinance &gt; General Ledger &gt; Chart of Accounts Setup &gt; Account Segment Setup.  Click on the Org tab.</t>
  </si>
  <si>
    <t>Under Account Segment Setup, click on the Fin tab.  Click Query.  Under Fin, check the following codes to make sure the UFARS Cd</t>
  </si>
  <si>
    <t>Click Query.  Under Org, enter in 467.  Click Find.  Make sure 467 appears under UFARS Cd.  If not, change it to 467 and Save.</t>
  </si>
  <si>
    <t>is the same number.  If not, change it and Save.  Query on 367 to 370 and 379 to 384.</t>
  </si>
  <si>
    <t xml:space="preserve">This report can be viewed at www.ssd.k12.mn.us under District&gt; Department&gt;Business Services&gt;District Revenue &amp; Expenditures.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</si>
</sst>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2">
    <font>
      <sz val="10"/>
      <name val="Arial"/>
      <family val="0"/>
    </font>
    <font>
      <sz val="11"/>
      <color indexed="8"/>
      <name val="Calibri"/>
      <family val="2"/>
    </font>
    <font>
      <b/>
      <sz val="10"/>
      <name val="Arial"/>
      <family val="2"/>
    </font>
    <font>
      <b/>
      <sz val="14"/>
      <name val="Arial"/>
      <family val="2"/>
    </font>
    <font>
      <sz val="12"/>
      <name val="Arial"/>
      <family val="2"/>
    </font>
    <font>
      <b/>
      <sz val="12"/>
      <name val="Arial"/>
      <family val="2"/>
    </font>
    <font>
      <b/>
      <sz val="16"/>
      <name val="Arial"/>
      <family val="2"/>
    </font>
    <font>
      <b/>
      <u val="single"/>
      <sz val="10"/>
      <name val="Arial"/>
      <family val="2"/>
    </font>
    <font>
      <sz val="12"/>
      <name val="Tahoma"/>
      <family val="2"/>
    </font>
    <font>
      <sz val="14"/>
      <name val="Arial"/>
      <family val="2"/>
    </font>
    <font>
      <sz val="9"/>
      <name val="Tahoma"/>
      <family val="2"/>
    </font>
    <font>
      <u val="single"/>
      <sz val="10"/>
      <color indexed="12"/>
      <name val="Arial"/>
      <family val="2"/>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10"/>
      <name val="Arial"/>
      <family val="2"/>
    </font>
    <font>
      <b/>
      <i/>
      <sz val="10"/>
      <color indexed="10"/>
      <name val="Arial"/>
      <family val="2"/>
    </font>
    <font>
      <sz val="9"/>
      <color indexed="8"/>
      <name val="Calibri"/>
      <family val="2"/>
    </font>
    <font>
      <b/>
      <i/>
      <sz val="11"/>
      <color indexed="8"/>
      <name val="Calibri"/>
      <family val="2"/>
    </font>
    <font>
      <b/>
      <sz val="12"/>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i/>
      <sz val="10"/>
      <color rgb="FFFF0000"/>
      <name val="Arial"/>
      <family val="2"/>
    </font>
    <font>
      <sz val="10"/>
      <color theme="1"/>
      <name val="Calibri"/>
      <family val="2"/>
    </font>
    <font>
      <b/>
      <sz val="10"/>
      <color theme="1"/>
      <name val="Calibri"/>
      <family val="2"/>
    </font>
    <font>
      <sz val="9"/>
      <color theme="1"/>
      <name val="Calibri"/>
      <family val="2"/>
    </font>
    <font>
      <b/>
      <sz val="12"/>
      <color theme="1"/>
      <name val="Calibri"/>
      <family val="2"/>
    </font>
    <font>
      <b/>
      <sz val="14"/>
      <color theme="1"/>
      <name val="Calibri"/>
      <family val="2"/>
    </font>
    <font>
      <b/>
      <i/>
      <sz val="11"/>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5"/>
        <bgColor indexed="64"/>
      </patternFill>
    </fill>
    <fill>
      <patternFill patternType="solid">
        <fgColor rgb="FF00FFFF"/>
        <bgColor indexed="64"/>
      </patternFill>
    </fill>
    <fill>
      <patternFill patternType="solid">
        <fgColor rgb="FFFF66FF"/>
        <bgColor indexed="64"/>
      </patternFill>
    </fill>
    <fill>
      <patternFill patternType="solid">
        <fgColor rgb="FFFFFF99"/>
        <bgColor indexed="64"/>
      </patternFill>
    </fill>
    <fill>
      <patternFill patternType="solid">
        <fgColor theme="1" tint="0.4999800026416778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
      <left/>
      <right/>
      <top/>
      <bottom style="thin"/>
    </border>
    <border>
      <left/>
      <right/>
      <top style="thin"/>
      <bottom style="double"/>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medium"/>
    </border>
    <border>
      <left style="thin"/>
      <right style="thin"/>
      <top style="thin"/>
      <bottom/>
    </border>
    <border>
      <left style="thin"/>
      <right/>
      <top style="medium"/>
      <bottom style="thin"/>
    </border>
    <border>
      <left style="thin"/>
      <right style="thin"/>
      <top style="medium"/>
      <bottom style="thin"/>
    </border>
    <border>
      <left style="thin"/>
      <right/>
      <top style="thin"/>
      <bottom style="double"/>
    </border>
    <border>
      <left style="thin"/>
      <right/>
      <top style="double"/>
      <bottom style="thin"/>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double"/>
    </border>
    <border>
      <left style="thin"/>
      <right/>
      <top/>
      <bottom/>
    </border>
    <border>
      <left/>
      <right/>
      <top style="thin"/>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88">
    <xf numFmtId="0" fontId="0" fillId="0" borderId="0" xfId="0" applyAlignment="1">
      <alignment/>
    </xf>
    <xf numFmtId="0" fontId="2" fillId="0" borderId="0" xfId="0" applyFont="1" applyAlignment="1">
      <alignment/>
    </xf>
    <xf numFmtId="3" fontId="0" fillId="0" borderId="0" xfId="0" applyNumberFormat="1" applyFill="1" applyBorder="1" applyAlignment="1">
      <alignment/>
    </xf>
    <xf numFmtId="0" fontId="2" fillId="0" borderId="0" xfId="0" applyFont="1" applyAlignment="1">
      <alignment horizontal="center"/>
    </xf>
    <xf numFmtId="0" fontId="2" fillId="0" borderId="0" xfId="0" applyFont="1" applyAlignment="1">
      <alignment horizontal="center" wrapText="1"/>
    </xf>
    <xf numFmtId="0" fontId="3" fillId="0" borderId="0" xfId="0" applyFont="1" applyAlignment="1">
      <alignment horizontal="center"/>
    </xf>
    <xf numFmtId="43" fontId="0" fillId="0" borderId="0" xfId="42" applyFont="1" applyAlignment="1">
      <alignment/>
    </xf>
    <xf numFmtId="0" fontId="2" fillId="0" borderId="0" xfId="0" applyFont="1" applyFill="1" applyBorder="1" applyAlignment="1">
      <alignment horizontal="center"/>
    </xf>
    <xf numFmtId="0" fontId="2" fillId="0" borderId="0" xfId="0" applyFont="1" applyFill="1" applyBorder="1" applyAlignment="1">
      <alignment horizontal="center"/>
    </xf>
    <xf numFmtId="43" fontId="0" fillId="0" borderId="0" xfId="42" applyFont="1" applyFill="1" applyBorder="1" applyAlignment="1" applyProtection="1">
      <alignment/>
      <protection locked="0"/>
    </xf>
    <xf numFmtId="43" fontId="0" fillId="0" borderId="0" xfId="42" applyFont="1" applyFill="1" applyBorder="1" applyAlignment="1" applyProtection="1">
      <alignment/>
      <protection/>
    </xf>
    <xf numFmtId="43" fontId="0" fillId="0" borderId="0" xfId="42" applyFont="1" applyFill="1" applyBorder="1" applyAlignment="1">
      <alignment/>
    </xf>
    <xf numFmtId="0" fontId="5" fillId="0" borderId="0" xfId="0" applyFont="1" applyAlignment="1">
      <alignment/>
    </xf>
    <xf numFmtId="43" fontId="4" fillId="0" borderId="0" xfId="42" applyFont="1" applyFill="1" applyBorder="1" applyAlignment="1">
      <alignment/>
    </xf>
    <xf numFmtId="3" fontId="4" fillId="0" borderId="0" xfId="0" applyNumberFormat="1" applyFont="1" applyFill="1" applyBorder="1" applyAlignment="1">
      <alignment/>
    </xf>
    <xf numFmtId="0" fontId="4" fillId="0" borderId="0" xfId="0" applyFont="1" applyAlignment="1">
      <alignment/>
    </xf>
    <xf numFmtId="0" fontId="5" fillId="0" borderId="0" xfId="0" applyFont="1" applyFill="1" applyBorder="1" applyAlignment="1">
      <alignment horizontal="center"/>
    </xf>
    <xf numFmtId="0" fontId="5" fillId="0" borderId="0" xfId="0" applyFont="1" applyFill="1" applyBorder="1" applyAlignment="1">
      <alignment horizontal="center" wrapText="1"/>
    </xf>
    <xf numFmtId="43" fontId="4" fillId="0" borderId="0" xfId="42" applyFont="1" applyFill="1" applyBorder="1" applyAlignment="1" applyProtection="1">
      <alignment/>
      <protection locked="0"/>
    </xf>
    <xf numFmtId="43" fontId="4" fillId="0" borderId="0" xfId="42" applyFont="1" applyFill="1" applyBorder="1" applyAlignment="1" applyProtection="1">
      <alignment/>
      <protection/>
    </xf>
    <xf numFmtId="0" fontId="0" fillId="0" borderId="0" xfId="0" applyFill="1" applyBorder="1" applyAlignment="1">
      <alignment/>
    </xf>
    <xf numFmtId="0" fontId="6" fillId="0" borderId="0" xfId="0" applyFont="1" applyAlignment="1">
      <alignment horizontal="center"/>
    </xf>
    <xf numFmtId="0" fontId="6" fillId="0" borderId="0" xfId="0" applyFont="1" applyAlignment="1">
      <alignment/>
    </xf>
    <xf numFmtId="41" fontId="4" fillId="33" borderId="10" xfId="42" applyNumberFormat="1" applyFont="1" applyFill="1" applyBorder="1" applyAlignment="1" applyProtection="1">
      <alignment/>
      <protection locked="0"/>
    </xf>
    <xf numFmtId="41" fontId="4" fillId="0" borderId="10" xfId="42" applyNumberFormat="1" applyFont="1" applyFill="1" applyBorder="1" applyAlignment="1" applyProtection="1">
      <alignment/>
      <protection/>
    </xf>
    <xf numFmtId="0" fontId="6" fillId="0" borderId="0" xfId="0" applyFont="1" applyAlignment="1" applyProtection="1" quotePrefix="1">
      <alignment horizontal="left"/>
      <protection/>
    </xf>
    <xf numFmtId="0" fontId="3"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quotePrefix="1">
      <alignment horizontal="left"/>
      <protection/>
    </xf>
    <xf numFmtId="0" fontId="3" fillId="0" borderId="0" xfId="0" applyFont="1" applyAlignment="1" applyProtection="1">
      <alignment horizontal="left"/>
      <protection/>
    </xf>
    <xf numFmtId="0" fontId="4" fillId="0" borderId="0" xfId="0" applyFont="1" applyAlignment="1" applyProtection="1" quotePrefix="1">
      <alignment horizontal="left"/>
      <protection/>
    </xf>
    <xf numFmtId="0" fontId="5" fillId="0" borderId="0" xfId="0" applyFont="1" applyAlignment="1" applyProtection="1">
      <alignment horizontal="center"/>
      <protection/>
    </xf>
    <xf numFmtId="0" fontId="2" fillId="0" borderId="0" xfId="0" applyFont="1" applyFill="1" applyBorder="1" applyAlignment="1" applyProtection="1">
      <alignment horizontal="center"/>
      <protection/>
    </xf>
    <xf numFmtId="0" fontId="5" fillId="0" borderId="10" xfId="0" applyFont="1" applyBorder="1" applyAlignment="1" applyProtection="1">
      <alignment wrapText="1"/>
      <protection/>
    </xf>
    <xf numFmtId="0" fontId="5" fillId="0" borderId="10" xfId="0" applyFont="1" applyBorder="1" applyAlignment="1" applyProtection="1" quotePrefix="1">
      <alignment horizontal="left" wrapText="1"/>
      <protection/>
    </xf>
    <xf numFmtId="41" fontId="4" fillId="34" borderId="10" xfId="42" applyNumberFormat="1" applyFont="1" applyFill="1" applyBorder="1" applyAlignment="1" applyProtection="1">
      <alignment/>
      <protection/>
    </xf>
    <xf numFmtId="41" fontId="4" fillId="0" borderId="10" xfId="0" applyNumberFormat="1" applyFont="1" applyFill="1" applyBorder="1" applyAlignment="1" applyProtection="1">
      <alignment/>
      <protection/>
    </xf>
    <xf numFmtId="3" fontId="0" fillId="0" borderId="0" xfId="0" applyNumberFormat="1" applyFill="1" applyBorder="1" applyAlignment="1" applyProtection="1">
      <alignment/>
      <protection/>
    </xf>
    <xf numFmtId="0" fontId="2" fillId="0" borderId="0" xfId="0" applyFont="1" applyAlignment="1" applyProtection="1">
      <alignment wrapText="1"/>
      <protection/>
    </xf>
    <xf numFmtId="0" fontId="5" fillId="0" borderId="0" xfId="0" applyFont="1" applyAlignment="1" applyProtection="1">
      <alignment/>
      <protection/>
    </xf>
    <xf numFmtId="0" fontId="5" fillId="0" borderId="0" xfId="0" applyFont="1" applyAlignment="1" applyProtection="1">
      <alignment horizontal="center" wrapText="1"/>
      <protection/>
    </xf>
    <xf numFmtId="41" fontId="4" fillId="0" borderId="0" xfId="42" applyNumberFormat="1" applyFont="1" applyAlignment="1" applyProtection="1">
      <alignment/>
      <protection/>
    </xf>
    <xf numFmtId="41" fontId="4" fillId="0" borderId="0" xfId="42" applyNumberFormat="1" applyFont="1" applyFill="1" applyBorder="1" applyAlignment="1" applyProtection="1">
      <alignment/>
      <protection/>
    </xf>
    <xf numFmtId="0" fontId="0" fillId="0" borderId="0" xfId="0" applyAlignment="1" applyProtection="1">
      <alignment/>
      <protection/>
    </xf>
    <xf numFmtId="0" fontId="3" fillId="0" borderId="0" xfId="0" applyFont="1" applyAlignment="1" applyProtection="1" quotePrefix="1">
      <alignment horizontal="left"/>
      <protection/>
    </xf>
    <xf numFmtId="0" fontId="5" fillId="0" borderId="0" xfId="0" applyFont="1" applyFill="1" applyBorder="1" applyAlignment="1" applyProtection="1">
      <alignment horizontal="center"/>
      <protection/>
    </xf>
    <xf numFmtId="3" fontId="4" fillId="0" borderId="0" xfId="0" applyNumberFormat="1" applyFont="1" applyFill="1" applyBorder="1" applyAlignment="1" applyProtection="1">
      <alignment/>
      <protection/>
    </xf>
    <xf numFmtId="41" fontId="4"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7" fillId="0" borderId="0" xfId="0" applyFont="1" applyAlignment="1">
      <alignment/>
    </xf>
    <xf numFmtId="41" fontId="4" fillId="35" borderId="10" xfId="42" applyNumberFormat="1" applyFont="1" applyFill="1" applyBorder="1" applyAlignment="1" applyProtection="1">
      <alignment/>
      <protection/>
    </xf>
    <xf numFmtId="0" fontId="2" fillId="0" borderId="0" xfId="0" applyFont="1" applyBorder="1" applyAlignment="1">
      <alignment horizontal="center"/>
    </xf>
    <xf numFmtId="0" fontId="2" fillId="0" borderId="11" xfId="0" applyFont="1" applyBorder="1" applyAlignment="1">
      <alignment horizontal="center"/>
    </xf>
    <xf numFmtId="0" fontId="2" fillId="0" borderId="0" xfId="0" applyFont="1" applyAlignment="1" applyProtection="1">
      <alignment horizontal="left"/>
      <protection/>
    </xf>
    <xf numFmtId="43" fontId="2" fillId="0" borderId="0" xfId="42" applyFont="1" applyBorder="1" applyAlignment="1">
      <alignment horizontal="center"/>
    </xf>
    <xf numFmtId="43" fontId="2" fillId="0" borderId="11" xfId="42" applyFont="1" applyBorder="1" applyAlignment="1">
      <alignment horizontal="center"/>
    </xf>
    <xf numFmtId="43" fontId="0" fillId="35" borderId="0" xfId="42" applyFont="1" applyFill="1" applyAlignment="1">
      <alignment/>
    </xf>
    <xf numFmtId="0" fontId="6" fillId="0" borderId="0" xfId="0" applyFont="1" applyAlignment="1" applyProtection="1">
      <alignment horizontal="center"/>
      <protection/>
    </xf>
    <xf numFmtId="0" fontId="0" fillId="0" borderId="0" xfId="0" applyFont="1" applyAlignment="1">
      <alignment wrapText="1"/>
    </xf>
    <xf numFmtId="0" fontId="0" fillId="0" borderId="0" xfId="0" applyFont="1" applyAlignment="1">
      <alignment horizontal="center" wrapText="1"/>
    </xf>
    <xf numFmtId="0" fontId="0" fillId="0" borderId="0" xfId="0" applyAlignment="1">
      <alignment horizontal="center" wrapText="1"/>
    </xf>
    <xf numFmtId="43" fontId="2" fillId="0" borderId="0" xfId="42" applyFont="1" applyAlignment="1">
      <alignment horizontal="right"/>
    </xf>
    <xf numFmtId="43" fontId="0" fillId="0" borderId="12" xfId="0" applyNumberFormat="1" applyBorder="1" applyAlignment="1">
      <alignment/>
    </xf>
    <xf numFmtId="43" fontId="0" fillId="0" borderId="0" xfId="0" applyNumberFormat="1" applyBorder="1" applyAlignment="1">
      <alignment/>
    </xf>
    <xf numFmtId="43" fontId="2" fillId="0" borderId="0" xfId="42" applyFont="1" applyAlignment="1">
      <alignment horizontal="center"/>
    </xf>
    <xf numFmtId="43" fontId="53" fillId="0" borderId="0" xfId="0" applyNumberFormat="1" applyFont="1" applyBorder="1" applyAlignment="1">
      <alignment/>
    </xf>
    <xf numFmtId="41" fontId="4" fillId="36" borderId="10" xfId="42" applyNumberFormat="1" applyFont="1" applyFill="1" applyBorder="1" applyAlignment="1" applyProtection="1">
      <alignment/>
      <protection/>
    </xf>
    <xf numFmtId="0" fontId="0" fillId="0" borderId="0" xfId="0" applyFill="1" applyAlignment="1">
      <alignment/>
    </xf>
    <xf numFmtId="43" fontId="0" fillId="35" borderId="12" xfId="42" applyFont="1" applyFill="1" applyBorder="1" applyAlignment="1">
      <alignment/>
    </xf>
    <xf numFmtId="0" fontId="2" fillId="0" borderId="0" xfId="0" applyFont="1" applyAlignment="1">
      <alignment horizontal="right"/>
    </xf>
    <xf numFmtId="0" fontId="0" fillId="0" borderId="0" xfId="0" applyFont="1" applyAlignment="1" applyProtection="1">
      <alignment horizontal="left"/>
      <protection/>
    </xf>
    <xf numFmtId="4" fontId="0" fillId="0" borderId="0" xfId="0" applyNumberFormat="1" applyFill="1" applyAlignment="1">
      <alignment/>
    </xf>
    <xf numFmtId="4" fontId="0" fillId="0" borderId="0" xfId="0" applyNumberFormat="1" applyAlignment="1">
      <alignment/>
    </xf>
    <xf numFmtId="43" fontId="0" fillId="33" borderId="0" xfId="42" applyFont="1" applyFill="1" applyAlignment="1" applyProtection="1">
      <alignment/>
      <protection locked="0"/>
    </xf>
    <xf numFmtId="4" fontId="0" fillId="33" borderId="0" xfId="0" applyNumberFormat="1" applyFill="1" applyAlignment="1" applyProtection="1">
      <alignment/>
      <protection locked="0"/>
    </xf>
    <xf numFmtId="43" fontId="0" fillId="36" borderId="12" xfId="0" applyNumberFormat="1" applyFill="1" applyBorder="1" applyAlignment="1">
      <alignment/>
    </xf>
    <xf numFmtId="0" fontId="2" fillId="0" borderId="0" xfId="0" applyFont="1" applyFill="1" applyAlignment="1">
      <alignment/>
    </xf>
    <xf numFmtId="0" fontId="7" fillId="0" borderId="0" xfId="0" applyFont="1" applyFill="1" applyAlignment="1">
      <alignment horizontal="left"/>
    </xf>
    <xf numFmtId="0" fontId="0" fillId="0" borderId="0" xfId="0" applyFill="1" applyAlignment="1">
      <alignment horizontal="center"/>
    </xf>
    <xf numFmtId="0" fontId="0" fillId="0" borderId="0" xfId="0" applyFont="1" applyFill="1" applyAlignment="1">
      <alignment/>
    </xf>
    <xf numFmtId="0" fontId="7" fillId="0" borderId="0" xfId="0" applyFont="1" applyFill="1" applyAlignment="1">
      <alignment/>
    </xf>
    <xf numFmtId="0" fontId="0" fillId="0" borderId="0" xfId="0" applyFont="1" applyFill="1" applyBorder="1" applyAlignment="1">
      <alignment/>
    </xf>
    <xf numFmtId="0" fontId="54" fillId="0" borderId="0" xfId="0" applyFont="1" applyFill="1" applyAlignment="1">
      <alignment/>
    </xf>
    <xf numFmtId="0" fontId="5" fillId="0" borderId="0" xfId="0" applyFont="1" applyFill="1" applyBorder="1" applyAlignment="1" applyProtection="1" quotePrefix="1">
      <alignment horizontal="left" wrapText="1"/>
      <protection/>
    </xf>
    <xf numFmtId="0" fontId="5" fillId="0" borderId="0" xfId="0" applyFont="1" applyBorder="1" applyAlignment="1" applyProtection="1" quotePrefix="1">
      <alignment horizontal="left" wrapText="1"/>
      <protection/>
    </xf>
    <xf numFmtId="43" fontId="0" fillId="35" borderId="0" xfId="42" applyFont="1" applyFill="1" applyAlignment="1" applyProtection="1">
      <alignment/>
      <protection/>
    </xf>
    <xf numFmtId="0" fontId="36" fillId="0" borderId="0" xfId="56">
      <alignment/>
      <protection/>
    </xf>
    <xf numFmtId="0" fontId="55" fillId="0" borderId="13" xfId="56" applyFont="1" applyBorder="1" applyAlignment="1">
      <alignment vertical="center"/>
      <protection/>
    </xf>
    <xf numFmtId="0" fontId="55" fillId="0" borderId="14" xfId="56" applyFont="1" applyBorder="1" applyAlignment="1">
      <alignment vertical="center"/>
      <protection/>
    </xf>
    <xf numFmtId="0" fontId="36" fillId="0" borderId="14" xfId="56" applyBorder="1" applyAlignment="1">
      <alignment vertical="center"/>
      <protection/>
    </xf>
    <xf numFmtId="0" fontId="36" fillId="0" borderId="15" xfId="56" applyBorder="1" applyAlignment="1">
      <alignment vertical="center"/>
      <protection/>
    </xf>
    <xf numFmtId="0" fontId="36" fillId="0" borderId="13" xfId="56" applyFont="1" applyBorder="1" applyAlignment="1">
      <alignment horizontal="left" vertical="center"/>
      <protection/>
    </xf>
    <xf numFmtId="0" fontId="36" fillId="0" borderId="14" xfId="56" applyBorder="1" applyAlignment="1">
      <alignment horizontal="left" vertical="center"/>
      <protection/>
    </xf>
    <xf numFmtId="49" fontId="55" fillId="0" borderId="15" xfId="56" applyNumberFormat="1" applyFont="1" applyBorder="1" applyAlignment="1" applyProtection="1">
      <alignment horizontal="center" vertical="center"/>
      <protection locked="0"/>
    </xf>
    <xf numFmtId="0" fontId="51" fillId="0" borderId="13" xfId="56" applyFont="1" applyBorder="1" applyAlignment="1">
      <alignment horizontal="center" vertical="center"/>
      <protection/>
    </xf>
    <xf numFmtId="0" fontId="56" fillId="0" borderId="16" xfId="56" applyFont="1" applyBorder="1" applyAlignment="1">
      <alignment horizontal="center" vertical="center" wrapText="1"/>
      <protection/>
    </xf>
    <xf numFmtId="0" fontId="55" fillId="0" borderId="13" xfId="56" applyFont="1" applyBorder="1" applyAlignment="1">
      <alignment/>
      <protection/>
    </xf>
    <xf numFmtId="42" fontId="55" fillId="0" borderId="16" xfId="56" applyNumberFormat="1" applyFont="1" applyBorder="1" applyAlignment="1" applyProtection="1">
      <alignment/>
      <protection locked="0"/>
    </xf>
    <xf numFmtId="42" fontId="55" fillId="37" borderId="16" xfId="56" applyNumberFormat="1" applyFont="1" applyFill="1" applyBorder="1" applyAlignment="1" applyProtection="1">
      <alignment/>
      <protection/>
    </xf>
    <xf numFmtId="42" fontId="55" fillId="0" borderId="16" xfId="56" applyNumberFormat="1" applyFont="1" applyBorder="1" applyAlignment="1" applyProtection="1">
      <alignment horizontal="left"/>
      <protection locked="0"/>
    </xf>
    <xf numFmtId="42" fontId="55" fillId="38" borderId="16" xfId="56" applyNumberFormat="1" applyFont="1" applyFill="1" applyBorder="1" applyAlignment="1" applyProtection="1">
      <alignment/>
      <protection/>
    </xf>
    <xf numFmtId="42" fontId="55" fillId="0" borderId="16" xfId="56" applyNumberFormat="1" applyFont="1" applyFill="1" applyBorder="1" applyAlignment="1" applyProtection="1">
      <alignment/>
      <protection locked="0"/>
    </xf>
    <xf numFmtId="0" fontId="55" fillId="0" borderId="17" xfId="56" applyFont="1" applyBorder="1" applyAlignment="1">
      <alignment/>
      <protection/>
    </xf>
    <xf numFmtId="42" fontId="55" fillId="0" borderId="18" xfId="56" applyNumberFormat="1" applyFont="1" applyBorder="1" applyAlignment="1" applyProtection="1">
      <alignment/>
      <protection locked="0"/>
    </xf>
    <xf numFmtId="0" fontId="56" fillId="0" borderId="19" xfId="56" applyFont="1" applyBorder="1" applyAlignment="1">
      <alignment horizontal="center"/>
      <protection/>
    </xf>
    <xf numFmtId="42" fontId="55" fillId="37" borderId="20" xfId="56" applyNumberFormat="1" applyFont="1" applyFill="1" applyBorder="1" applyAlignment="1" applyProtection="1">
      <alignment horizontal="left"/>
      <protection/>
    </xf>
    <xf numFmtId="42" fontId="55" fillId="37" borderId="20" xfId="56" applyNumberFormat="1" applyFont="1" applyFill="1" applyBorder="1" applyAlignment="1" applyProtection="1">
      <alignment/>
      <protection/>
    </xf>
    <xf numFmtId="0" fontId="51" fillId="0" borderId="21" xfId="56" applyFont="1" applyBorder="1" applyAlignment="1">
      <alignment horizontal="center"/>
      <protection/>
    </xf>
    <xf numFmtId="0" fontId="36" fillId="38" borderId="18" xfId="56" applyFill="1" applyBorder="1" applyProtection="1">
      <alignment/>
      <protection locked="0"/>
    </xf>
    <xf numFmtId="0" fontId="55" fillId="0" borderId="22" xfId="56" applyFont="1" applyBorder="1" applyAlignment="1">
      <alignment/>
      <protection/>
    </xf>
    <xf numFmtId="42" fontId="55" fillId="0" borderId="16" xfId="56" applyNumberFormat="1" applyFont="1" applyBorder="1" applyAlignment="1" applyProtection="1">
      <alignment horizontal="center"/>
      <protection locked="0"/>
    </xf>
    <xf numFmtId="44" fontId="36" fillId="38" borderId="23" xfId="56" applyNumberFormat="1" applyFill="1" applyBorder="1" applyAlignment="1" applyProtection="1">
      <alignment vertical="center"/>
      <protection locked="0"/>
    </xf>
    <xf numFmtId="42" fontId="36" fillId="37" borderId="16" xfId="56" applyNumberFormat="1" applyFill="1" applyBorder="1" applyAlignment="1" applyProtection="1">
      <alignment vertical="center"/>
      <protection/>
    </xf>
    <xf numFmtId="0" fontId="36" fillId="38" borderId="23" xfId="56" applyFill="1" applyBorder="1" applyProtection="1">
      <alignment/>
      <protection locked="0"/>
    </xf>
    <xf numFmtId="0" fontId="56" fillId="0" borderId="21" xfId="56" applyFont="1" applyBorder="1" applyAlignment="1">
      <alignment horizontal="center"/>
      <protection/>
    </xf>
    <xf numFmtId="0" fontId="56" fillId="0" borderId="18" xfId="56" applyFont="1" applyBorder="1" applyAlignment="1" applyProtection="1">
      <alignment horizontal="center"/>
      <protection locked="0"/>
    </xf>
    <xf numFmtId="0" fontId="36" fillId="38" borderId="23" xfId="56" applyFill="1" applyBorder="1" applyAlignment="1" applyProtection="1">
      <alignment vertical="center"/>
      <protection locked="0"/>
    </xf>
    <xf numFmtId="0" fontId="55" fillId="0" borderId="22" xfId="56" applyFont="1" applyBorder="1" applyAlignment="1">
      <alignment vertical="center"/>
      <protection/>
    </xf>
    <xf numFmtId="44" fontId="55" fillId="0" borderId="16" xfId="56" applyNumberFormat="1" applyFont="1" applyBorder="1" applyAlignment="1" applyProtection="1">
      <alignment horizontal="center" vertical="center"/>
      <protection locked="0"/>
    </xf>
    <xf numFmtId="44" fontId="55" fillId="0" borderId="16" xfId="56" applyNumberFormat="1" applyFont="1" applyBorder="1" applyAlignment="1" applyProtection="1">
      <alignment horizontal="center"/>
      <protection locked="0"/>
    </xf>
    <xf numFmtId="44" fontId="36" fillId="38" borderId="24" xfId="56" applyNumberFormat="1" applyFill="1" applyBorder="1" applyAlignment="1" applyProtection="1">
      <alignment vertical="center"/>
      <protection locked="0"/>
    </xf>
    <xf numFmtId="0" fontId="57" fillId="0" borderId="0" xfId="56" applyFont="1">
      <alignment/>
      <protection/>
    </xf>
    <xf numFmtId="0" fontId="55" fillId="0" borderId="0" xfId="56" applyFont="1" applyAlignment="1">
      <alignment vertical="top" wrapText="1"/>
      <protection/>
    </xf>
    <xf numFmtId="0" fontId="37" fillId="0" borderId="0" xfId="56" applyFont="1">
      <alignment/>
      <protection/>
    </xf>
    <xf numFmtId="43" fontId="0" fillId="0" borderId="0" xfId="42" applyFont="1" applyFill="1" applyAlignment="1">
      <alignment/>
    </xf>
    <xf numFmtId="0" fontId="5" fillId="0" borderId="0" xfId="0" applyFont="1" applyFill="1" applyAlignment="1">
      <alignment horizontal="center"/>
    </xf>
    <xf numFmtId="0" fontId="6" fillId="0" borderId="0" xfId="0" applyFont="1" applyAlignment="1" applyProtection="1">
      <alignment horizontal="center"/>
      <protection/>
    </xf>
    <xf numFmtId="0" fontId="0" fillId="0" borderId="11" xfId="0" applyFont="1" applyBorder="1" applyAlignment="1">
      <alignment horizontal="center"/>
    </xf>
    <xf numFmtId="0" fontId="0" fillId="0" borderId="11" xfId="0" applyBorder="1" applyAlignment="1">
      <alignment horizontal="center"/>
    </xf>
    <xf numFmtId="0" fontId="2" fillId="0" borderId="0" xfId="0" applyFont="1" applyAlignment="1">
      <alignment horizontal="center"/>
    </xf>
    <xf numFmtId="0" fontId="36" fillId="38" borderId="16" xfId="56" applyFill="1" applyBorder="1" applyAlignment="1" applyProtection="1">
      <alignment horizontal="center"/>
      <protection/>
    </xf>
    <xf numFmtId="0" fontId="36" fillId="0" borderId="24" xfId="56" applyFont="1" applyBorder="1" applyAlignment="1" applyProtection="1">
      <alignment horizontal="center" wrapText="1"/>
      <protection/>
    </xf>
    <xf numFmtId="0" fontId="36" fillId="0" borderId="16" xfId="56" applyFont="1" applyBorder="1" applyAlignment="1" applyProtection="1">
      <alignment horizontal="center" wrapText="1"/>
      <protection/>
    </xf>
    <xf numFmtId="44" fontId="36" fillId="0" borderId="25" xfId="56" applyNumberFormat="1" applyBorder="1" applyAlignment="1" applyProtection="1">
      <alignment horizontal="center" vertical="center"/>
      <protection locked="0"/>
    </xf>
    <xf numFmtId="44" fontId="36" fillId="0" borderId="26" xfId="56" applyNumberFormat="1" applyBorder="1" applyAlignment="1" applyProtection="1">
      <alignment horizontal="center" vertical="center"/>
      <protection locked="0"/>
    </xf>
    <xf numFmtId="44" fontId="36" fillId="0" borderId="27" xfId="56" applyNumberFormat="1" applyBorder="1" applyAlignment="1" applyProtection="1">
      <alignment horizontal="center" vertical="center"/>
      <protection locked="0"/>
    </xf>
    <xf numFmtId="44" fontId="36" fillId="0" borderId="28" xfId="56" applyNumberFormat="1" applyBorder="1" applyAlignment="1" applyProtection="1">
      <alignment horizontal="center" vertical="center"/>
      <protection locked="0"/>
    </xf>
    <xf numFmtId="0" fontId="51" fillId="0" borderId="16" xfId="56" applyFont="1" applyBorder="1" applyAlignment="1" applyProtection="1">
      <alignment horizontal="center" wrapText="1"/>
      <protection/>
    </xf>
    <xf numFmtId="0" fontId="51" fillId="0" borderId="29" xfId="56" applyFont="1" applyBorder="1" applyAlignment="1" applyProtection="1">
      <alignment horizontal="center" wrapText="1"/>
      <protection/>
    </xf>
    <xf numFmtId="0" fontId="36" fillId="38" borderId="25" xfId="56" applyFill="1" applyBorder="1" applyAlignment="1" applyProtection="1">
      <alignment horizontal="center" vertical="center"/>
      <protection/>
    </xf>
    <xf numFmtId="0" fontId="36" fillId="38" borderId="26" xfId="56" applyFill="1" applyBorder="1" applyAlignment="1" applyProtection="1">
      <alignment horizontal="center" vertical="center"/>
      <protection/>
    </xf>
    <xf numFmtId="0" fontId="36" fillId="38" borderId="27" xfId="56" applyFill="1" applyBorder="1" applyAlignment="1" applyProtection="1">
      <alignment horizontal="center" vertical="center"/>
      <protection/>
    </xf>
    <xf numFmtId="0" fontId="36" fillId="38" borderId="28" xfId="56" applyFill="1" applyBorder="1" applyAlignment="1" applyProtection="1">
      <alignment horizontal="center" vertical="center"/>
      <protection/>
    </xf>
    <xf numFmtId="0" fontId="36" fillId="0" borderId="25" xfId="56" applyBorder="1" applyAlignment="1">
      <alignment horizontal="center"/>
      <protection/>
    </xf>
    <xf numFmtId="0" fontId="36" fillId="0" borderId="30" xfId="56" applyBorder="1" applyAlignment="1">
      <alignment horizontal="center"/>
      <protection/>
    </xf>
    <xf numFmtId="0" fontId="36" fillId="0" borderId="27" xfId="56" applyBorder="1" applyAlignment="1">
      <alignment horizontal="center"/>
      <protection/>
    </xf>
    <xf numFmtId="0" fontId="36" fillId="0" borderId="31" xfId="56" applyBorder="1" applyAlignment="1">
      <alignment horizontal="center"/>
      <protection/>
    </xf>
    <xf numFmtId="0" fontId="58" fillId="0" borderId="25" xfId="56" applyFont="1" applyBorder="1" applyAlignment="1">
      <alignment horizontal="center" vertical="center" wrapText="1"/>
      <protection/>
    </xf>
    <xf numFmtId="0" fontId="59" fillId="0" borderId="31" xfId="56" applyFont="1" applyBorder="1" applyAlignment="1">
      <alignment horizontal="center" vertical="center" wrapText="1"/>
      <protection/>
    </xf>
    <xf numFmtId="0" fontId="59" fillId="0" borderId="26" xfId="56" applyFont="1" applyBorder="1" applyAlignment="1">
      <alignment horizontal="center" vertical="center" wrapText="1"/>
      <protection/>
    </xf>
    <xf numFmtId="0" fontId="59" fillId="0" borderId="30" xfId="56" applyFont="1" applyBorder="1" applyAlignment="1">
      <alignment horizontal="center" vertical="center" wrapText="1"/>
      <protection/>
    </xf>
    <xf numFmtId="0" fontId="59" fillId="0" borderId="0" xfId="56" applyFont="1" applyBorder="1" applyAlignment="1">
      <alignment horizontal="center" vertical="center" wrapText="1"/>
      <protection/>
    </xf>
    <xf numFmtId="0" fontId="59" fillId="0" borderId="32" xfId="56" applyFont="1" applyBorder="1" applyAlignment="1">
      <alignment horizontal="center" vertical="center" wrapText="1"/>
      <protection/>
    </xf>
    <xf numFmtId="0" fontId="59" fillId="0" borderId="27" xfId="56" applyFont="1" applyBorder="1" applyAlignment="1">
      <alignment horizontal="center" vertical="center" wrapText="1"/>
      <protection/>
    </xf>
    <xf numFmtId="0" fontId="59" fillId="0" borderId="11" xfId="56" applyFont="1" applyBorder="1" applyAlignment="1">
      <alignment horizontal="center" vertical="center" wrapText="1"/>
      <protection/>
    </xf>
    <xf numFmtId="0" fontId="59" fillId="0" borderId="28" xfId="56" applyFont="1" applyBorder="1" applyAlignment="1">
      <alignment horizontal="center" vertical="center" wrapText="1"/>
      <protection/>
    </xf>
    <xf numFmtId="0" fontId="36" fillId="0" borderId="18" xfId="56" applyBorder="1" applyAlignment="1">
      <alignment horizontal="center" vertical="center"/>
      <protection/>
    </xf>
    <xf numFmtId="0" fontId="36" fillId="0" borderId="23" xfId="56" applyBorder="1" applyAlignment="1">
      <alignment horizontal="center" vertical="center"/>
      <protection/>
    </xf>
    <xf numFmtId="0" fontId="36" fillId="0" borderId="24" xfId="56" applyBorder="1" applyAlignment="1">
      <alignment horizontal="center" vertical="center"/>
      <protection/>
    </xf>
    <xf numFmtId="0" fontId="36" fillId="0" borderId="0" xfId="56" applyBorder="1" applyAlignment="1">
      <alignment horizontal="center"/>
      <protection/>
    </xf>
    <xf numFmtId="0" fontId="36" fillId="0" borderId="11" xfId="56" applyBorder="1" applyAlignment="1">
      <alignment horizontal="center"/>
      <protection/>
    </xf>
    <xf numFmtId="0" fontId="55" fillId="0" borderId="14" xfId="56" applyFont="1" applyBorder="1" applyAlignment="1" applyProtection="1">
      <alignment horizontal="left" vertical="center"/>
      <protection locked="0"/>
    </xf>
    <xf numFmtId="0" fontId="55" fillId="0" borderId="15" xfId="56" applyFont="1" applyBorder="1" applyAlignment="1" applyProtection="1">
      <alignment horizontal="left" vertical="center"/>
      <protection locked="0"/>
    </xf>
    <xf numFmtId="0" fontId="36" fillId="0" borderId="29" xfId="56" applyBorder="1" applyAlignment="1" applyProtection="1">
      <alignment horizontal="center" wrapText="1"/>
      <protection/>
    </xf>
    <xf numFmtId="0" fontId="60" fillId="0" borderId="13" xfId="56" applyFont="1" applyBorder="1" applyAlignment="1" applyProtection="1">
      <alignment horizontal="center"/>
      <protection/>
    </xf>
    <xf numFmtId="0" fontId="60" fillId="0" borderId="14" xfId="56" applyFont="1" applyBorder="1" applyAlignment="1" applyProtection="1">
      <alignment horizontal="center"/>
      <protection/>
    </xf>
    <xf numFmtId="0" fontId="60" fillId="0" borderId="15" xfId="56" applyFont="1" applyBorder="1" applyAlignment="1" applyProtection="1">
      <alignment horizontal="center"/>
      <protection/>
    </xf>
    <xf numFmtId="0" fontId="36" fillId="37" borderId="25" xfId="56" applyFill="1" applyBorder="1" applyAlignment="1" applyProtection="1">
      <alignment horizontal="left"/>
      <protection locked="0"/>
    </xf>
    <xf numFmtId="0" fontId="36" fillId="37" borderId="31" xfId="56" applyFill="1" applyBorder="1" applyAlignment="1" applyProtection="1">
      <alignment horizontal="left"/>
      <protection locked="0"/>
    </xf>
    <xf numFmtId="0" fontId="36" fillId="37" borderId="26" xfId="56" applyFill="1" applyBorder="1" applyAlignment="1" applyProtection="1">
      <alignment horizontal="left"/>
      <protection locked="0"/>
    </xf>
    <xf numFmtId="0" fontId="55" fillId="37" borderId="30" xfId="56" applyFont="1" applyFill="1" applyBorder="1" applyAlignment="1" applyProtection="1">
      <alignment horizontal="left" vertical="top" wrapText="1"/>
      <protection locked="0"/>
    </xf>
    <xf numFmtId="0" fontId="55" fillId="37" borderId="0" xfId="56" applyFont="1" applyFill="1" applyBorder="1" applyAlignment="1" applyProtection="1">
      <alignment horizontal="left" vertical="top" wrapText="1"/>
      <protection locked="0"/>
    </xf>
    <xf numFmtId="0" fontId="55" fillId="37" borderId="32" xfId="56" applyFont="1" applyFill="1" applyBorder="1" applyAlignment="1" applyProtection="1">
      <alignment horizontal="left" vertical="top" wrapText="1"/>
      <protection locked="0"/>
    </xf>
    <xf numFmtId="0" fontId="55" fillId="37" borderId="27" xfId="56" applyFont="1" applyFill="1" applyBorder="1" applyAlignment="1" applyProtection="1">
      <alignment horizontal="left" vertical="top" wrapText="1"/>
      <protection locked="0"/>
    </xf>
    <xf numFmtId="0" fontId="55" fillId="37" borderId="11" xfId="56" applyFont="1" applyFill="1" applyBorder="1" applyAlignment="1" applyProtection="1">
      <alignment horizontal="left" vertical="top" wrapText="1"/>
      <protection locked="0"/>
    </xf>
    <xf numFmtId="0" fontId="55" fillId="37" borderId="28" xfId="56" applyFont="1" applyFill="1" applyBorder="1" applyAlignment="1" applyProtection="1">
      <alignment horizontal="left" vertical="top" wrapText="1"/>
      <protection locked="0"/>
    </xf>
    <xf numFmtId="0" fontId="36" fillId="0" borderId="24" xfId="56" applyBorder="1" applyAlignment="1" applyProtection="1">
      <alignment horizontal="center"/>
      <protection/>
    </xf>
    <xf numFmtId="44" fontId="36" fillId="0" borderId="13" xfId="56" applyNumberFormat="1" applyBorder="1" applyAlignment="1" applyProtection="1">
      <alignment horizontal="center" vertical="center"/>
      <protection locked="0"/>
    </xf>
    <xf numFmtId="44" fontId="36" fillId="0" borderId="15" xfId="56" applyNumberFormat="1" applyBorder="1" applyAlignment="1" applyProtection="1">
      <alignment horizontal="center" vertical="center"/>
      <protection locked="0"/>
    </xf>
    <xf numFmtId="0" fontId="36" fillId="0" borderId="13" xfId="56" applyBorder="1" applyAlignment="1" applyProtection="1">
      <alignment horizontal="center" wrapText="1"/>
      <protection/>
    </xf>
    <xf numFmtId="0" fontId="36" fillId="0" borderId="14" xfId="56" applyBorder="1" applyAlignment="1" applyProtection="1">
      <alignment horizontal="center" wrapText="1"/>
      <protection/>
    </xf>
    <xf numFmtId="0" fontId="36" fillId="0" borderId="15" xfId="56" applyBorder="1" applyAlignment="1" applyProtection="1">
      <alignment horizontal="center" wrapText="1"/>
      <protection/>
    </xf>
    <xf numFmtId="43" fontId="0" fillId="0" borderId="13" xfId="44" applyFont="1" applyBorder="1" applyAlignment="1" applyProtection="1">
      <alignment horizontal="center" vertical="center"/>
      <protection locked="0"/>
    </xf>
    <xf numFmtId="43" fontId="0" fillId="0" borderId="15" xfId="44" applyFont="1" applyBorder="1" applyAlignment="1" applyProtection="1">
      <alignment horizontal="center" vertical="center"/>
      <protection locked="0"/>
    </xf>
    <xf numFmtId="0" fontId="36" fillId="0" borderId="16" xfId="56" applyBorder="1" applyAlignment="1" applyProtection="1">
      <alignment horizontal="center"/>
      <protection/>
    </xf>
    <xf numFmtId="44" fontId="36" fillId="37" borderId="13" xfId="56" applyNumberFormat="1" applyFill="1" applyBorder="1" applyAlignment="1" applyProtection="1">
      <alignment horizontal="center" vertical="center"/>
      <protection/>
    </xf>
    <xf numFmtId="44" fontId="36" fillId="37" borderId="15" xfId="56" applyNumberForma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742950</xdr:colOff>
      <xdr:row>32</xdr:row>
      <xdr:rowOff>95250</xdr:rowOff>
    </xdr:from>
    <xdr:to>
      <xdr:col>8</xdr:col>
      <xdr:colOff>1304925</xdr:colOff>
      <xdr:row>32</xdr:row>
      <xdr:rowOff>95250</xdr:rowOff>
    </xdr:to>
    <xdr:sp>
      <xdr:nvSpPr>
        <xdr:cNvPr id="1" name="Straight Arrow Connector 2"/>
        <xdr:cNvSpPr>
          <a:spLocks/>
        </xdr:cNvSpPr>
      </xdr:nvSpPr>
      <xdr:spPr>
        <a:xfrm>
          <a:off x="9648825" y="6343650"/>
          <a:ext cx="561975" cy="0"/>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742950</xdr:colOff>
      <xdr:row>32</xdr:row>
      <xdr:rowOff>95250</xdr:rowOff>
    </xdr:from>
    <xdr:to>
      <xdr:col>8</xdr:col>
      <xdr:colOff>1304925</xdr:colOff>
      <xdr:row>32</xdr:row>
      <xdr:rowOff>95250</xdr:rowOff>
    </xdr:to>
    <xdr:sp>
      <xdr:nvSpPr>
        <xdr:cNvPr id="1" name="Straight Arrow Connector 1"/>
        <xdr:cNvSpPr>
          <a:spLocks/>
        </xdr:cNvSpPr>
      </xdr:nvSpPr>
      <xdr:spPr>
        <a:xfrm>
          <a:off x="9648825" y="6343650"/>
          <a:ext cx="561975" cy="0"/>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66675</xdr:rowOff>
    </xdr:from>
    <xdr:to>
      <xdr:col>0</xdr:col>
      <xdr:colOff>1609725</xdr:colOff>
      <xdr:row>2</xdr:row>
      <xdr:rowOff>123825</xdr:rowOff>
    </xdr:to>
    <xdr:pic>
      <xdr:nvPicPr>
        <xdr:cNvPr id="1" name="Picture 1" descr="Minnesota Department of Education&#10;"/>
        <xdr:cNvPicPr preferRelativeResize="1">
          <a:picLocks noChangeAspect="1"/>
        </xdr:cNvPicPr>
      </xdr:nvPicPr>
      <xdr:blipFill>
        <a:blip r:embed="rId1"/>
        <a:stretch>
          <a:fillRect/>
        </a:stretch>
      </xdr:blipFill>
      <xdr:spPr>
        <a:xfrm>
          <a:off x="161925" y="66675"/>
          <a:ext cx="1447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51"/>
  <sheetViews>
    <sheetView zoomScalePageLayoutView="0" workbookViewId="0" topLeftCell="A1">
      <selection activeCell="B10" sqref="B10"/>
    </sheetView>
  </sheetViews>
  <sheetFormatPr defaultColWidth="9.140625" defaultRowHeight="12.75"/>
  <cols>
    <col min="1" max="1" width="3.421875" style="68" customWidth="1"/>
    <col min="2" max="2" width="112.8515625" style="68" customWidth="1"/>
    <col min="3" max="16384" width="8.8515625" style="68" customWidth="1"/>
  </cols>
  <sheetData>
    <row r="1" spans="1:2" ht="15">
      <c r="A1" s="126" t="s">
        <v>93</v>
      </c>
      <c r="B1" s="126"/>
    </row>
    <row r="2" ht="12.75">
      <c r="A2" s="77"/>
    </row>
    <row r="4" ht="12.75">
      <c r="A4" s="78" t="s">
        <v>94</v>
      </c>
    </row>
    <row r="5" ht="12.75">
      <c r="A5" s="79"/>
    </row>
    <row r="6" spans="1:2" ht="12.75">
      <c r="A6" s="79">
        <v>1</v>
      </c>
      <c r="B6" s="80" t="s">
        <v>82</v>
      </c>
    </row>
    <row r="8" spans="1:2" ht="12.75">
      <c r="A8" s="79">
        <v>2</v>
      </c>
      <c r="B8" s="80" t="s">
        <v>229</v>
      </c>
    </row>
    <row r="9" ht="12.75">
      <c r="A9" s="79"/>
    </row>
    <row r="10" spans="1:2" ht="12.75">
      <c r="A10" s="79">
        <v>3</v>
      </c>
      <c r="B10" s="80" t="s">
        <v>230</v>
      </c>
    </row>
    <row r="11" spans="1:2" ht="12.75">
      <c r="A11" s="79"/>
      <c r="B11" s="83"/>
    </row>
    <row r="12" spans="1:2" ht="12.75">
      <c r="A12" s="79"/>
      <c r="B12" s="80"/>
    </row>
    <row r="13" ht="12.75">
      <c r="A13" s="81" t="s">
        <v>54</v>
      </c>
    </row>
    <row r="14" ht="12.75">
      <c r="A14" s="81"/>
    </row>
    <row r="15" spans="1:2" ht="12.75">
      <c r="A15" s="79">
        <v>1</v>
      </c>
      <c r="B15" s="80" t="s">
        <v>95</v>
      </c>
    </row>
    <row r="16" spans="1:2" ht="12.75">
      <c r="A16" s="79"/>
      <c r="B16" s="80" t="s">
        <v>96</v>
      </c>
    </row>
    <row r="17" spans="1:2" ht="12.75">
      <c r="A17" s="79"/>
      <c r="B17" s="80" t="s">
        <v>132</v>
      </c>
    </row>
    <row r="18" spans="1:2" ht="12.75">
      <c r="A18" s="79"/>
      <c r="B18" s="80" t="s">
        <v>97</v>
      </c>
    </row>
    <row r="19" ht="12.75">
      <c r="A19" s="79"/>
    </row>
    <row r="20" spans="1:2" ht="12.75">
      <c r="A20" s="79">
        <v>2</v>
      </c>
      <c r="B20" s="80" t="s">
        <v>98</v>
      </c>
    </row>
    <row r="21" spans="1:2" ht="12.75">
      <c r="A21" s="79"/>
      <c r="B21" s="80" t="s">
        <v>99</v>
      </c>
    </row>
    <row r="22" spans="1:2" ht="12.75">
      <c r="A22" s="79"/>
      <c r="B22" s="80" t="s">
        <v>100</v>
      </c>
    </row>
    <row r="23" ht="12.75">
      <c r="A23" s="79"/>
    </row>
    <row r="25" ht="12.75">
      <c r="A25" s="81" t="s">
        <v>241</v>
      </c>
    </row>
    <row r="27" spans="1:2" ht="12.75">
      <c r="A27" s="79">
        <v>1</v>
      </c>
      <c r="B27" s="80" t="s">
        <v>242</v>
      </c>
    </row>
    <row r="28" spans="1:2" ht="12.75">
      <c r="A28" s="79"/>
      <c r="B28" s="80" t="s">
        <v>243</v>
      </c>
    </row>
    <row r="30" spans="1:2" ht="12.75">
      <c r="A30" s="79">
        <v>2</v>
      </c>
      <c r="B30" s="80" t="s">
        <v>244</v>
      </c>
    </row>
    <row r="31" ht="12.75">
      <c r="B31" s="80" t="s">
        <v>246</v>
      </c>
    </row>
    <row r="32" ht="12.75">
      <c r="B32" s="80"/>
    </row>
    <row r="33" spans="1:2" ht="12.75">
      <c r="A33" s="79">
        <v>3</v>
      </c>
      <c r="B33" s="80" t="s">
        <v>245</v>
      </c>
    </row>
    <row r="34" ht="12.75">
      <c r="B34" s="80" t="s">
        <v>247</v>
      </c>
    </row>
    <row r="37" ht="12.75">
      <c r="A37" s="81" t="s">
        <v>16</v>
      </c>
    </row>
    <row r="38" ht="12.75">
      <c r="A38" s="81"/>
    </row>
    <row r="39" spans="1:2" ht="12.75">
      <c r="A39" s="79">
        <v>1</v>
      </c>
      <c r="B39" s="80" t="s">
        <v>101</v>
      </c>
    </row>
    <row r="40" spans="1:2" ht="12.75">
      <c r="A40" s="79"/>
      <c r="B40" s="80" t="s">
        <v>102</v>
      </c>
    </row>
    <row r="41" ht="12.75">
      <c r="A41" s="79"/>
    </row>
    <row r="42" spans="1:2" ht="12.75">
      <c r="A42" s="79">
        <v>2</v>
      </c>
      <c r="B42" s="80" t="s">
        <v>103</v>
      </c>
    </row>
    <row r="43" spans="1:2" ht="12.75">
      <c r="A43" s="79"/>
      <c r="B43" s="80" t="s">
        <v>104</v>
      </c>
    </row>
    <row r="44" ht="12.75">
      <c r="A44" s="79"/>
    </row>
    <row r="45" spans="1:2" ht="12.75">
      <c r="A45" s="79">
        <v>3</v>
      </c>
      <c r="B45" s="80" t="s">
        <v>105</v>
      </c>
    </row>
    <row r="46" ht="12.75">
      <c r="B46" s="80" t="s">
        <v>106</v>
      </c>
    </row>
    <row r="48" spans="1:2" ht="12.75">
      <c r="A48" s="79">
        <v>4</v>
      </c>
      <c r="B48" s="80" t="s">
        <v>109</v>
      </c>
    </row>
    <row r="49" spans="1:2" ht="12.75">
      <c r="A49" s="79"/>
      <c r="B49" s="80" t="s">
        <v>110</v>
      </c>
    </row>
    <row r="50" ht="12.75">
      <c r="A50" s="79"/>
    </row>
    <row r="51" spans="1:2" ht="12.75">
      <c r="A51" s="79">
        <v>5</v>
      </c>
      <c r="B51" s="68" t="s">
        <v>107</v>
      </c>
    </row>
    <row r="52" ht="12.75">
      <c r="A52" s="79"/>
    </row>
    <row r="53" spans="1:3" ht="13.5" customHeight="1">
      <c r="A53" s="79">
        <v>6</v>
      </c>
      <c r="B53" s="80" t="s">
        <v>108</v>
      </c>
      <c r="C53" s="84"/>
    </row>
    <row r="54" spans="1:2" ht="12.75">
      <c r="A54" s="79"/>
      <c r="B54" s="80" t="s">
        <v>111</v>
      </c>
    </row>
    <row r="55" spans="1:2" ht="12.75">
      <c r="A55" s="79"/>
      <c r="B55" s="80"/>
    </row>
    <row r="56" spans="1:2" ht="12.75">
      <c r="A56" s="79">
        <v>7</v>
      </c>
      <c r="B56" s="80" t="s">
        <v>112</v>
      </c>
    </row>
    <row r="57" spans="1:2" ht="12.75">
      <c r="A57" s="79"/>
      <c r="B57" s="80"/>
    </row>
    <row r="58" spans="1:2" ht="12.75">
      <c r="A58" s="79">
        <v>8</v>
      </c>
      <c r="B58" s="82" t="s">
        <v>123</v>
      </c>
    </row>
    <row r="59" spans="1:2" ht="12.75">
      <c r="A59" s="79"/>
      <c r="B59" s="82" t="s">
        <v>124</v>
      </c>
    </row>
    <row r="60" spans="1:2" ht="12.75">
      <c r="A60" s="79"/>
      <c r="B60" s="80"/>
    </row>
    <row r="61" spans="1:2" ht="12.75">
      <c r="A61" s="79">
        <v>9</v>
      </c>
      <c r="B61" s="80" t="s">
        <v>231</v>
      </c>
    </row>
    <row r="62" spans="1:2" ht="12.75">
      <c r="A62" s="79"/>
      <c r="B62" s="80" t="s">
        <v>232</v>
      </c>
    </row>
    <row r="63" spans="1:2" ht="12.75">
      <c r="A63" s="79"/>
      <c r="B63" s="80"/>
    </row>
    <row r="64" ht="12.75">
      <c r="A64" s="79"/>
    </row>
    <row r="65" ht="12.75">
      <c r="A65" s="78" t="s">
        <v>84</v>
      </c>
    </row>
    <row r="66" ht="12.75">
      <c r="A66" s="79"/>
    </row>
    <row r="67" spans="1:2" ht="12.75">
      <c r="A67" s="79">
        <v>1</v>
      </c>
      <c r="B67" s="80" t="s">
        <v>114</v>
      </c>
    </row>
    <row r="68" spans="1:2" ht="12.75">
      <c r="A68" s="79"/>
      <c r="B68" s="80" t="s">
        <v>115</v>
      </c>
    </row>
    <row r="69" ht="12.75">
      <c r="A69" s="79"/>
    </row>
    <row r="70" spans="1:2" ht="12.75">
      <c r="A70" s="79">
        <v>2</v>
      </c>
      <c r="B70" s="80" t="s">
        <v>117</v>
      </c>
    </row>
    <row r="71" spans="1:2" ht="12.75">
      <c r="A71" s="79"/>
      <c r="B71" s="80" t="s">
        <v>116</v>
      </c>
    </row>
    <row r="72" spans="1:2" ht="12.75">
      <c r="A72" s="79"/>
      <c r="B72" s="80"/>
    </row>
    <row r="73" spans="1:2" ht="12.75">
      <c r="A73" s="79">
        <v>3</v>
      </c>
      <c r="B73" s="80" t="s">
        <v>122</v>
      </c>
    </row>
    <row r="74" spans="1:2" ht="12.75">
      <c r="A74" s="79"/>
      <c r="B74" s="80" t="s">
        <v>118</v>
      </c>
    </row>
    <row r="75" ht="12.75">
      <c r="A75" s="79"/>
    </row>
    <row r="76" ht="12.75">
      <c r="A76" s="78" t="s">
        <v>113</v>
      </c>
    </row>
    <row r="77" ht="12.75">
      <c r="A77" s="79"/>
    </row>
    <row r="78" spans="1:2" ht="12.75">
      <c r="A78" s="79">
        <v>1</v>
      </c>
      <c r="B78" s="80" t="s">
        <v>119</v>
      </c>
    </row>
    <row r="79" spans="1:2" ht="12.75">
      <c r="A79" s="79"/>
      <c r="B79" s="80" t="s">
        <v>120</v>
      </c>
    </row>
    <row r="80" ht="12.75">
      <c r="A80" s="79"/>
    </row>
    <row r="81" spans="1:2" ht="12.75">
      <c r="A81" s="79">
        <v>2</v>
      </c>
      <c r="B81" s="80" t="s">
        <v>121</v>
      </c>
    </row>
    <row r="82" spans="1:2" ht="12.75">
      <c r="A82" s="79"/>
      <c r="B82" s="80" t="s">
        <v>118</v>
      </c>
    </row>
    <row r="83" ht="12.75">
      <c r="A83" s="79"/>
    </row>
    <row r="84" ht="12.75">
      <c r="A84" s="78" t="s">
        <v>53</v>
      </c>
    </row>
    <row r="85" ht="12.75">
      <c r="A85" s="79"/>
    </row>
    <row r="86" spans="1:2" ht="12.75">
      <c r="A86" s="79">
        <v>1</v>
      </c>
      <c r="B86" s="80" t="s">
        <v>125</v>
      </c>
    </row>
    <row r="87" spans="1:2" ht="12.75">
      <c r="A87" s="79"/>
      <c r="B87" s="80" t="s">
        <v>96</v>
      </c>
    </row>
    <row r="88" spans="1:2" ht="12.75">
      <c r="A88" s="79"/>
      <c r="B88" s="80" t="s">
        <v>131</v>
      </c>
    </row>
    <row r="89" spans="1:2" ht="12.75">
      <c r="A89" s="79"/>
      <c r="B89" s="80" t="s">
        <v>97</v>
      </c>
    </row>
    <row r="90" spans="1:2" ht="12.75">
      <c r="A90" s="79"/>
      <c r="B90" s="80"/>
    </row>
    <row r="91" spans="1:2" ht="12.75">
      <c r="A91" s="79">
        <v>2</v>
      </c>
      <c r="B91" s="80" t="s">
        <v>126</v>
      </c>
    </row>
    <row r="92" spans="1:2" ht="12.75">
      <c r="A92" s="79"/>
      <c r="B92" s="80"/>
    </row>
    <row r="93" spans="1:2" ht="12.75">
      <c r="A93" s="79">
        <v>3</v>
      </c>
      <c r="B93" s="80" t="s">
        <v>127</v>
      </c>
    </row>
    <row r="94" spans="1:2" ht="12.75">
      <c r="A94" s="79"/>
      <c r="B94" s="80"/>
    </row>
    <row r="95" spans="1:2" ht="12.75">
      <c r="A95" s="79">
        <v>4</v>
      </c>
      <c r="B95" s="80" t="s">
        <v>128</v>
      </c>
    </row>
    <row r="96" spans="1:2" ht="12.75">
      <c r="A96" s="79"/>
      <c r="B96" s="80" t="s">
        <v>235</v>
      </c>
    </row>
    <row r="97" spans="1:2" ht="12.75">
      <c r="A97" s="79"/>
      <c r="B97" s="80" t="s">
        <v>236</v>
      </c>
    </row>
    <row r="98" spans="1:2" ht="12.75">
      <c r="A98" s="79"/>
      <c r="B98" s="80"/>
    </row>
    <row r="99" spans="1:2" ht="12.75">
      <c r="A99" s="79"/>
      <c r="B99" s="80"/>
    </row>
    <row r="100" ht="12.75">
      <c r="A100" s="78" t="s">
        <v>55</v>
      </c>
    </row>
    <row r="101" ht="12.75">
      <c r="A101" s="79"/>
    </row>
    <row r="102" spans="1:2" ht="12.75">
      <c r="A102" s="79">
        <v>1</v>
      </c>
      <c r="B102" s="80" t="s">
        <v>129</v>
      </c>
    </row>
    <row r="103" spans="1:2" ht="12.75">
      <c r="A103" s="79"/>
      <c r="B103" s="80" t="s">
        <v>130</v>
      </c>
    </row>
    <row r="104" spans="1:2" ht="12.75">
      <c r="A104" s="79"/>
      <c r="B104" s="80" t="s">
        <v>133</v>
      </c>
    </row>
    <row r="105" spans="1:2" ht="12.75">
      <c r="A105" s="79"/>
      <c r="B105" s="80" t="s">
        <v>134</v>
      </c>
    </row>
    <row r="106" ht="12.75">
      <c r="A106" s="79"/>
    </row>
    <row r="107" spans="1:2" ht="12.75">
      <c r="A107" s="79">
        <v>2</v>
      </c>
      <c r="B107" s="80" t="s">
        <v>135</v>
      </c>
    </row>
    <row r="108" spans="1:2" ht="12.75">
      <c r="A108" s="79"/>
      <c r="B108" s="80" t="s">
        <v>136</v>
      </c>
    </row>
    <row r="109" ht="12.75">
      <c r="A109" s="79"/>
    </row>
    <row r="110" spans="1:2" ht="12.75">
      <c r="A110" s="79">
        <v>3</v>
      </c>
      <c r="B110" s="80" t="s">
        <v>137</v>
      </c>
    </row>
    <row r="111" spans="1:2" ht="12.75">
      <c r="A111" s="79"/>
      <c r="B111" s="80" t="s">
        <v>138</v>
      </c>
    </row>
    <row r="112" ht="12.75">
      <c r="A112" s="79"/>
    </row>
    <row r="113" spans="1:2" ht="12.75">
      <c r="A113" s="79">
        <v>4</v>
      </c>
      <c r="B113" s="80" t="s">
        <v>139</v>
      </c>
    </row>
    <row r="114" spans="1:2" ht="12.75">
      <c r="A114" s="79"/>
      <c r="B114" s="80" t="s">
        <v>140</v>
      </c>
    </row>
    <row r="115" ht="12.75">
      <c r="A115" s="79"/>
    </row>
    <row r="116" spans="1:2" ht="12.75">
      <c r="A116" s="79">
        <v>5</v>
      </c>
      <c r="B116" s="80" t="s">
        <v>141</v>
      </c>
    </row>
    <row r="117" spans="1:2" ht="12.75">
      <c r="A117" s="79"/>
      <c r="B117" s="80" t="s">
        <v>142</v>
      </c>
    </row>
    <row r="118" ht="12.75">
      <c r="A118" s="79"/>
    </row>
    <row r="119" spans="1:2" ht="12.75">
      <c r="A119" s="79">
        <v>6</v>
      </c>
      <c r="B119" s="80" t="s">
        <v>143</v>
      </c>
    </row>
    <row r="120" ht="12.75">
      <c r="A120" s="79"/>
    </row>
    <row r="121" spans="1:2" ht="12.75">
      <c r="A121" s="79">
        <v>7</v>
      </c>
      <c r="B121" s="80" t="s">
        <v>144</v>
      </c>
    </row>
    <row r="122" spans="1:2" ht="12.75">
      <c r="A122" s="79"/>
      <c r="B122" s="80" t="s">
        <v>233</v>
      </c>
    </row>
    <row r="123" ht="12.75">
      <c r="A123" s="79"/>
    </row>
    <row r="124" spans="1:2" ht="12.75">
      <c r="A124" s="79">
        <v>8</v>
      </c>
      <c r="B124" s="80" t="s">
        <v>145</v>
      </c>
    </row>
    <row r="125" spans="1:2" ht="12.75">
      <c r="A125" s="79"/>
      <c r="B125" s="80" t="s">
        <v>234</v>
      </c>
    </row>
    <row r="126" ht="12.75">
      <c r="A126" s="79"/>
    </row>
    <row r="127" ht="12.75">
      <c r="A127" s="79"/>
    </row>
    <row r="128" ht="12.75">
      <c r="A128" s="78" t="s">
        <v>215</v>
      </c>
    </row>
    <row r="129" ht="12.75">
      <c r="A129" s="79"/>
    </row>
    <row r="130" spans="1:2" ht="12.75">
      <c r="A130" s="79">
        <v>1</v>
      </c>
      <c r="B130" s="68" t="s">
        <v>216</v>
      </c>
    </row>
    <row r="131" spans="1:2" ht="12.75">
      <c r="A131" s="79"/>
      <c r="B131" s="68" t="s">
        <v>217</v>
      </c>
    </row>
    <row r="132" ht="12.75">
      <c r="A132" s="79"/>
    </row>
    <row r="133" spans="1:2" ht="12.75">
      <c r="A133" s="79">
        <v>2</v>
      </c>
      <c r="B133" s="68" t="s">
        <v>218</v>
      </c>
    </row>
    <row r="134" ht="12.75">
      <c r="A134" s="79"/>
    </row>
    <row r="135" spans="1:2" ht="12.75">
      <c r="A135" s="79">
        <v>3</v>
      </c>
      <c r="B135" s="68" t="s">
        <v>219</v>
      </c>
    </row>
    <row r="136" ht="12.75">
      <c r="A136" s="79"/>
    </row>
    <row r="137" spans="1:2" ht="12.75">
      <c r="A137" s="79">
        <v>4</v>
      </c>
      <c r="B137" s="68" t="s">
        <v>220</v>
      </c>
    </row>
    <row r="138" ht="12.75">
      <c r="A138" s="79"/>
    </row>
    <row r="139" spans="1:2" ht="12.75">
      <c r="A139" s="79">
        <v>5</v>
      </c>
      <c r="B139" s="68" t="s">
        <v>221</v>
      </c>
    </row>
    <row r="140" ht="12.75">
      <c r="A140" s="79"/>
    </row>
    <row r="141" spans="1:2" ht="12.75">
      <c r="A141" s="79">
        <v>6</v>
      </c>
      <c r="B141" s="68" t="s">
        <v>224</v>
      </c>
    </row>
    <row r="142" spans="1:2" ht="12.75">
      <c r="A142" s="79"/>
      <c r="B142" s="68" t="s">
        <v>225</v>
      </c>
    </row>
    <row r="143" spans="1:2" ht="12.75">
      <c r="A143" s="79"/>
      <c r="B143" s="68" t="s">
        <v>226</v>
      </c>
    </row>
    <row r="144" ht="12.75">
      <c r="A144" s="79"/>
    </row>
    <row r="145" spans="1:2" ht="12.75">
      <c r="A145" s="79">
        <v>7</v>
      </c>
      <c r="B145" s="68" t="s">
        <v>222</v>
      </c>
    </row>
    <row r="146" spans="1:2" ht="12.75">
      <c r="A146" s="79"/>
      <c r="B146" s="68" t="s">
        <v>223</v>
      </c>
    </row>
    <row r="147" ht="12.75">
      <c r="A147" s="79"/>
    </row>
    <row r="148" spans="1:2" ht="12.75">
      <c r="A148" s="79">
        <v>8</v>
      </c>
      <c r="B148" s="68" t="s">
        <v>227</v>
      </c>
    </row>
    <row r="149" spans="1:2" ht="12.75">
      <c r="A149" s="79"/>
      <c r="B149" s="68" t="s">
        <v>228</v>
      </c>
    </row>
    <row r="150" ht="12.75">
      <c r="A150" s="79"/>
    </row>
    <row r="151" ht="12.75">
      <c r="A151" s="79"/>
    </row>
  </sheetData>
  <sheetProtection sheet="1" objects="1" scenarios="1"/>
  <mergeCells count="1">
    <mergeCell ref="A1:B1"/>
  </mergeCells>
  <printOptions/>
  <pageMargins left="0.75" right="0.75" top="0.8" bottom="0.8" header="0.5" footer="0.5"/>
  <pageSetup fitToHeight="0" fitToWidth="1" horizontalDpi="600" verticalDpi="600" orientation="portrait" scale="78" r:id="rId1"/>
  <headerFooter alignWithMargins="0">
    <oddFooter>&amp;C&amp;A</oddFooter>
  </headerFooter>
  <rowBreaks count="2" manualBreakCount="2">
    <brk id="64" max="255" man="1"/>
    <brk id="127" max="255" man="1"/>
  </rowBreaks>
</worksheet>
</file>

<file path=xl/worksheets/sheet2.xml><?xml version="1.0" encoding="utf-8"?>
<worksheet xmlns="http://schemas.openxmlformats.org/spreadsheetml/2006/main" xmlns:r="http://schemas.openxmlformats.org/officeDocument/2006/relationships">
  <dimension ref="A1:V54"/>
  <sheetViews>
    <sheetView zoomScale="55" zoomScaleNormal="55" zoomScalePageLayoutView="0" workbookViewId="0" topLeftCell="A34">
      <selection activeCell="C41" sqref="C41"/>
    </sheetView>
  </sheetViews>
  <sheetFormatPr defaultColWidth="10.140625" defaultRowHeight="25.5" customHeight="1"/>
  <cols>
    <col min="1" max="1" width="21.7109375" style="0" customWidth="1"/>
    <col min="2" max="2" width="17.8515625" style="0" bestFit="1" customWidth="1"/>
    <col min="3" max="3" width="18.00390625" style="0" bestFit="1" customWidth="1"/>
    <col min="4" max="4" width="21.421875" style="0" bestFit="1" customWidth="1"/>
    <col min="5" max="5" width="21.57421875" style="0" bestFit="1" customWidth="1"/>
    <col min="6" max="6" width="22.7109375" style="0" bestFit="1" customWidth="1"/>
    <col min="7" max="7" width="22.8515625" style="0" bestFit="1" customWidth="1"/>
    <col min="8" max="8" width="22.7109375" style="0" bestFit="1" customWidth="1"/>
    <col min="9" max="9" width="22.8515625" style="0" bestFit="1" customWidth="1"/>
    <col min="10" max="11" width="21.8515625" style="0" bestFit="1" customWidth="1"/>
    <col min="12" max="12" width="20.8515625" style="0" customWidth="1"/>
    <col min="13" max="13" width="12.8515625" style="0" bestFit="1" customWidth="1"/>
    <col min="14" max="15" width="15.57421875" style="0" bestFit="1" customWidth="1"/>
    <col min="16" max="21" width="15.57421875" style="0" customWidth="1"/>
    <col min="22" max="22" width="12.140625" style="0" bestFit="1" customWidth="1"/>
  </cols>
  <sheetData>
    <row r="1" spans="1:21" ht="20.25">
      <c r="A1" s="127" t="s">
        <v>0</v>
      </c>
      <c r="B1" s="127"/>
      <c r="C1" s="127"/>
      <c r="D1" s="127"/>
      <c r="E1" s="127"/>
      <c r="F1" s="127"/>
      <c r="G1" s="127"/>
      <c r="H1" s="127"/>
      <c r="I1" s="127"/>
      <c r="J1" s="127"/>
      <c r="K1" s="127"/>
      <c r="L1" s="127"/>
      <c r="M1" s="22"/>
      <c r="N1" s="22"/>
      <c r="O1" s="22"/>
      <c r="P1" s="5"/>
      <c r="Q1" s="5"/>
      <c r="R1" s="5"/>
      <c r="S1" s="5"/>
      <c r="T1" s="5"/>
      <c r="U1" s="5"/>
    </row>
    <row r="2" spans="1:21" ht="20.25">
      <c r="A2" s="58"/>
      <c r="B2" s="58"/>
      <c r="C2" s="58"/>
      <c r="D2" s="58"/>
      <c r="E2" s="58"/>
      <c r="F2" s="58"/>
      <c r="G2" s="58"/>
      <c r="H2" s="58"/>
      <c r="I2" s="58"/>
      <c r="J2" s="58"/>
      <c r="K2" s="58"/>
      <c r="L2" s="58"/>
      <c r="M2" s="21"/>
      <c r="N2" s="21"/>
      <c r="O2" s="21"/>
      <c r="P2" s="5"/>
      <c r="Q2" s="5"/>
      <c r="R2" s="5"/>
      <c r="S2" s="5"/>
      <c r="T2" s="5"/>
      <c r="U2" s="5"/>
    </row>
    <row r="3" spans="1:21" ht="20.25">
      <c r="A3" s="25" t="s">
        <v>146</v>
      </c>
      <c r="B3" s="26"/>
      <c r="C3" s="26"/>
      <c r="D3" s="26"/>
      <c r="E3" s="27"/>
      <c r="F3" s="27"/>
      <c r="G3" s="27"/>
      <c r="H3" s="27"/>
      <c r="I3" s="27"/>
      <c r="J3" s="27"/>
      <c r="K3" s="27"/>
      <c r="L3" s="27"/>
      <c r="M3" s="1"/>
      <c r="N3" s="1"/>
      <c r="O3" s="1"/>
      <c r="P3" s="1"/>
      <c r="Q3" s="1"/>
      <c r="R3" s="1"/>
      <c r="S3" s="1"/>
      <c r="T3" s="1"/>
      <c r="U3" s="1"/>
    </row>
    <row r="4" spans="1:21" ht="18">
      <c r="A4" s="28"/>
      <c r="B4" s="26"/>
      <c r="C4" s="26"/>
      <c r="D4" s="26"/>
      <c r="E4" s="27"/>
      <c r="F4" s="27"/>
      <c r="G4" s="27"/>
      <c r="H4" s="27"/>
      <c r="I4" s="27"/>
      <c r="J4" s="27"/>
      <c r="K4" s="27"/>
      <c r="L4" s="27"/>
      <c r="M4" s="1"/>
      <c r="N4" s="1"/>
      <c r="O4" s="1"/>
      <c r="P4" s="1"/>
      <c r="Q4" s="1"/>
      <c r="R4" s="1"/>
      <c r="S4" s="1"/>
      <c r="T4" s="1"/>
      <c r="U4" s="1"/>
    </row>
    <row r="5" spans="1:21" ht="18">
      <c r="A5" s="29" t="s">
        <v>17</v>
      </c>
      <c r="B5" s="26"/>
      <c r="C5" s="26"/>
      <c r="D5" s="26"/>
      <c r="E5" s="27"/>
      <c r="F5" s="27"/>
      <c r="G5" s="27"/>
      <c r="H5" s="27"/>
      <c r="I5" s="27"/>
      <c r="J5" s="27"/>
      <c r="K5" s="27"/>
      <c r="L5" s="27"/>
      <c r="M5" s="1"/>
      <c r="N5" s="1"/>
      <c r="O5" s="1"/>
      <c r="P5" s="1"/>
      <c r="Q5" s="1"/>
      <c r="R5" s="1"/>
      <c r="S5" s="1"/>
      <c r="T5" s="1"/>
      <c r="U5" s="1"/>
    </row>
    <row r="6" spans="1:21" ht="18">
      <c r="A6" s="29" t="s">
        <v>80</v>
      </c>
      <c r="B6" s="26"/>
      <c r="C6" s="26"/>
      <c r="D6" s="26"/>
      <c r="E6" s="27"/>
      <c r="F6" s="27"/>
      <c r="G6" s="27"/>
      <c r="H6" s="27"/>
      <c r="I6" s="27"/>
      <c r="J6" s="27"/>
      <c r="K6" s="27"/>
      <c r="L6" s="27"/>
      <c r="M6" s="1"/>
      <c r="N6" s="1"/>
      <c r="O6" s="1"/>
      <c r="P6" s="1"/>
      <c r="Q6" s="1"/>
      <c r="R6" s="1"/>
      <c r="S6" s="1"/>
      <c r="T6" s="1"/>
      <c r="U6" s="1"/>
    </row>
    <row r="7" spans="1:21" ht="18">
      <c r="A7" s="29" t="s">
        <v>237</v>
      </c>
      <c r="B7" s="26"/>
      <c r="C7" s="26"/>
      <c r="D7" s="26"/>
      <c r="E7" s="27"/>
      <c r="F7" s="27"/>
      <c r="G7" s="27"/>
      <c r="H7" s="27"/>
      <c r="I7" s="27"/>
      <c r="J7" s="27"/>
      <c r="K7" s="27"/>
      <c r="L7" s="27"/>
      <c r="M7" s="1"/>
      <c r="N7" s="1"/>
      <c r="O7" s="1"/>
      <c r="P7" s="1"/>
      <c r="Q7" s="1"/>
      <c r="R7" s="1"/>
      <c r="S7" s="1"/>
      <c r="T7" s="1"/>
      <c r="U7" s="1"/>
    </row>
    <row r="8" spans="1:21" ht="18">
      <c r="A8" s="30" t="s">
        <v>238</v>
      </c>
      <c r="B8" s="26"/>
      <c r="C8" s="26"/>
      <c r="D8" s="26"/>
      <c r="E8" s="27"/>
      <c r="F8" s="27"/>
      <c r="G8" s="27"/>
      <c r="H8" s="27"/>
      <c r="I8" s="27"/>
      <c r="J8" s="27"/>
      <c r="K8" s="27"/>
      <c r="L8" s="27"/>
      <c r="M8" s="1"/>
      <c r="N8" s="1"/>
      <c r="O8" s="1"/>
      <c r="P8" s="1"/>
      <c r="Q8" s="1"/>
      <c r="R8" s="1"/>
      <c r="S8" s="1"/>
      <c r="T8" s="1"/>
      <c r="U8" s="1"/>
    </row>
    <row r="9" spans="1:21" ht="11.25" customHeight="1">
      <c r="A9" s="26"/>
      <c r="B9" s="26"/>
      <c r="C9" s="26"/>
      <c r="D9" s="26"/>
      <c r="E9" s="27"/>
      <c r="F9" s="27"/>
      <c r="G9" s="27"/>
      <c r="H9" s="27"/>
      <c r="I9" s="27"/>
      <c r="J9" s="27"/>
      <c r="K9" s="27"/>
      <c r="L9" s="27"/>
      <c r="M9" s="1"/>
      <c r="N9" s="1"/>
      <c r="O9" s="1"/>
      <c r="P9" s="1"/>
      <c r="Q9" s="1"/>
      <c r="R9" s="1"/>
      <c r="S9" s="1"/>
      <c r="T9" s="1"/>
      <c r="U9" s="1"/>
    </row>
    <row r="10" spans="1:22" ht="16.5" customHeight="1">
      <c r="A10" s="27"/>
      <c r="B10" s="31" t="s">
        <v>2</v>
      </c>
      <c r="C10" s="31" t="s">
        <v>2</v>
      </c>
      <c r="D10" s="31" t="s">
        <v>3</v>
      </c>
      <c r="E10" s="31" t="s">
        <v>3</v>
      </c>
      <c r="F10" s="31" t="s">
        <v>4</v>
      </c>
      <c r="G10" s="31" t="s">
        <v>4</v>
      </c>
      <c r="H10" s="31" t="s">
        <v>5</v>
      </c>
      <c r="I10" s="31" t="s">
        <v>5</v>
      </c>
      <c r="J10" s="31" t="s">
        <v>6</v>
      </c>
      <c r="K10" s="31" t="s">
        <v>6</v>
      </c>
      <c r="L10" s="32"/>
      <c r="M10" s="7"/>
      <c r="N10" s="7"/>
      <c r="O10" s="7"/>
      <c r="P10" s="8"/>
      <c r="Q10" s="8"/>
      <c r="R10" s="8"/>
      <c r="S10" s="8"/>
      <c r="T10" s="8"/>
      <c r="U10" s="8"/>
      <c r="V10" s="3"/>
    </row>
    <row r="11" spans="1:22" ht="16.5" thickBot="1">
      <c r="A11" s="27"/>
      <c r="B11" s="31" t="s">
        <v>9</v>
      </c>
      <c r="C11" s="31" t="s">
        <v>72</v>
      </c>
      <c r="D11" s="31" t="s">
        <v>9</v>
      </c>
      <c r="E11" s="31" t="s">
        <v>72</v>
      </c>
      <c r="F11" s="31" t="s">
        <v>9</v>
      </c>
      <c r="G11" s="31" t="s">
        <v>72</v>
      </c>
      <c r="H11" s="31" t="s">
        <v>9</v>
      </c>
      <c r="I11" s="31" t="s">
        <v>72</v>
      </c>
      <c r="J11" s="31" t="s">
        <v>9</v>
      </c>
      <c r="K11" s="31" t="s">
        <v>72</v>
      </c>
      <c r="L11" s="32"/>
      <c r="M11" s="7"/>
      <c r="N11" s="7"/>
      <c r="O11" s="7"/>
      <c r="P11" s="8"/>
      <c r="Q11" s="8"/>
      <c r="R11" s="8"/>
      <c r="S11" s="8"/>
      <c r="T11" s="8"/>
      <c r="U11" s="8"/>
      <c r="V11" s="4"/>
    </row>
    <row r="12" spans="1:22" ht="57.75" customHeight="1" thickBot="1" thickTop="1">
      <c r="A12" s="33" t="s">
        <v>85</v>
      </c>
      <c r="B12" s="23">
        <f>52745-612940+544781+17833</f>
        <v>2419</v>
      </c>
      <c r="C12" s="23">
        <f>1820101+92828</f>
        <v>1912929</v>
      </c>
      <c r="D12" s="23">
        <f>9193+88638</f>
        <v>97831</v>
      </c>
      <c r="E12" s="24"/>
      <c r="F12" s="23">
        <f>811+188517+40462+46187-39257</f>
        <v>236720</v>
      </c>
      <c r="G12" s="24"/>
      <c r="H12" s="23">
        <v>22098712</v>
      </c>
      <c r="I12" s="24"/>
      <c r="J12" s="23">
        <v>1053461</v>
      </c>
      <c r="K12" s="24"/>
      <c r="L12" s="10"/>
      <c r="M12" s="9"/>
      <c r="N12" s="9"/>
      <c r="O12" s="9"/>
      <c r="P12" s="9"/>
      <c r="Q12" s="9"/>
      <c r="R12" s="9"/>
      <c r="S12" s="9"/>
      <c r="T12" s="9"/>
      <c r="U12" s="9"/>
      <c r="V12" s="6"/>
    </row>
    <row r="13" spans="1:22" ht="41.25" customHeight="1" thickBot="1" thickTop="1">
      <c r="A13" s="33" t="s">
        <v>8</v>
      </c>
      <c r="B13" s="23">
        <v>19778299</v>
      </c>
      <c r="C13" s="23">
        <v>19674851</v>
      </c>
      <c r="D13" s="23">
        <v>1015780</v>
      </c>
      <c r="E13" s="23">
        <v>1036682</v>
      </c>
      <c r="F13" s="23">
        <v>916017</v>
      </c>
      <c r="G13" s="23">
        <v>909429</v>
      </c>
      <c r="H13" s="23">
        <v>97461</v>
      </c>
      <c r="I13" s="23">
        <v>17717976</v>
      </c>
      <c r="J13" s="23">
        <v>2150450</v>
      </c>
      <c r="K13" s="23">
        <v>2611516</v>
      </c>
      <c r="L13" s="10"/>
      <c r="M13" s="9"/>
      <c r="N13" s="9"/>
      <c r="O13" s="9"/>
      <c r="P13" s="9"/>
      <c r="Q13" s="9"/>
      <c r="R13" s="9"/>
      <c r="S13" s="9"/>
      <c r="T13" s="9"/>
      <c r="U13" s="9"/>
      <c r="V13" s="6"/>
    </row>
    <row r="14" spans="1:22" ht="69.75" customHeight="1" thickBot="1" thickTop="1">
      <c r="A14" s="34" t="s">
        <v>78</v>
      </c>
      <c r="B14" s="67">
        <f>'Restricted Accounts - FY ''16'!H32</f>
        <v>1196058</v>
      </c>
      <c r="C14" s="67">
        <f>'Restricted Accounts - FY ''16'!I32</f>
        <v>1246570</v>
      </c>
      <c r="D14" s="24"/>
      <c r="E14" s="24"/>
      <c r="F14" s="24"/>
      <c r="G14" s="24"/>
      <c r="H14" s="24"/>
      <c r="I14" s="24"/>
      <c r="J14" s="24"/>
      <c r="K14" s="24"/>
      <c r="L14" s="10"/>
      <c r="M14" s="10"/>
      <c r="N14" s="10"/>
      <c r="O14" s="10"/>
      <c r="P14" s="10"/>
      <c r="Q14" s="10"/>
      <c r="R14" s="10"/>
      <c r="S14" s="10"/>
      <c r="T14" s="10"/>
      <c r="U14" s="10"/>
      <c r="V14" s="6"/>
    </row>
    <row r="15" spans="1:22" ht="69.75" customHeight="1" thickBot="1" thickTop="1">
      <c r="A15" s="34" t="s">
        <v>79</v>
      </c>
      <c r="B15" s="23">
        <v>1066789</v>
      </c>
      <c r="C15" s="23">
        <v>1026952</v>
      </c>
      <c r="D15" s="24"/>
      <c r="E15" s="24"/>
      <c r="F15" s="24"/>
      <c r="G15" s="24"/>
      <c r="H15" s="24"/>
      <c r="I15" s="24"/>
      <c r="J15" s="24"/>
      <c r="K15" s="24"/>
      <c r="L15" s="10"/>
      <c r="M15" s="10"/>
      <c r="N15" s="10"/>
      <c r="O15" s="10"/>
      <c r="P15" s="10"/>
      <c r="Q15" s="10"/>
      <c r="R15" s="10"/>
      <c r="S15" s="10"/>
      <c r="T15" s="10"/>
      <c r="U15" s="10"/>
      <c r="V15" s="6"/>
    </row>
    <row r="16" spans="1:22" ht="25.5" customHeight="1" thickBot="1" thickTop="1">
      <c r="A16" s="33" t="s">
        <v>14</v>
      </c>
      <c r="B16" s="51">
        <f>B14+B15</f>
        <v>2262847</v>
      </c>
      <c r="C16" s="51">
        <f>C14+C15</f>
        <v>2273522</v>
      </c>
      <c r="D16" s="51">
        <f>D13</f>
        <v>1015780</v>
      </c>
      <c r="E16" s="51">
        <f aca="true" t="shared" si="0" ref="E16:K16">E13</f>
        <v>1036682</v>
      </c>
      <c r="F16" s="51">
        <f t="shared" si="0"/>
        <v>916017</v>
      </c>
      <c r="G16" s="51">
        <f t="shared" si="0"/>
        <v>909429</v>
      </c>
      <c r="H16" s="51">
        <f t="shared" si="0"/>
        <v>97461</v>
      </c>
      <c r="I16" s="51">
        <f t="shared" si="0"/>
        <v>17717976</v>
      </c>
      <c r="J16" s="51">
        <f t="shared" si="0"/>
        <v>2150450</v>
      </c>
      <c r="K16" s="51">
        <f t="shared" si="0"/>
        <v>2611516</v>
      </c>
      <c r="L16" s="10"/>
      <c r="M16" s="11"/>
      <c r="N16" s="11"/>
      <c r="O16" s="11"/>
      <c r="P16" s="11"/>
      <c r="Q16" s="11"/>
      <c r="R16" s="11"/>
      <c r="S16" s="11"/>
      <c r="T16" s="11"/>
      <c r="U16" s="11"/>
      <c r="V16" s="6"/>
    </row>
    <row r="17" spans="1:21" ht="25.5" customHeight="1" thickBot="1" thickTop="1">
      <c r="A17" s="33" t="s">
        <v>13</v>
      </c>
      <c r="B17" s="51">
        <f>B13-B16</f>
        <v>17515452</v>
      </c>
      <c r="C17" s="51">
        <f>C13-C16</f>
        <v>17401329</v>
      </c>
      <c r="D17" s="36"/>
      <c r="E17" s="36"/>
      <c r="F17" s="24"/>
      <c r="G17" s="24"/>
      <c r="H17" s="36"/>
      <c r="I17" s="36"/>
      <c r="J17" s="36"/>
      <c r="K17" s="36"/>
      <c r="L17" s="37"/>
      <c r="M17" s="2"/>
      <c r="N17" s="2"/>
      <c r="O17" s="2"/>
      <c r="P17" s="2"/>
      <c r="Q17" s="2"/>
      <c r="R17" s="2"/>
      <c r="S17" s="2"/>
      <c r="T17" s="2"/>
      <c r="U17" s="2"/>
    </row>
    <row r="18" spans="1:22" ht="36.75" customHeight="1" thickBot="1" thickTop="1">
      <c r="A18" s="33" t="s">
        <v>86</v>
      </c>
      <c r="B18" s="51">
        <f>B12+B16-C16</f>
        <v>-8256</v>
      </c>
      <c r="C18" s="51">
        <f>C12+B17-C17</f>
        <v>2027052</v>
      </c>
      <c r="D18" s="51">
        <f>D12+D16-E16</f>
        <v>76929</v>
      </c>
      <c r="E18" s="24"/>
      <c r="F18" s="51">
        <f>F12+F16-G16</f>
        <v>243308</v>
      </c>
      <c r="G18" s="24"/>
      <c r="H18" s="51">
        <f>H12+H16-I16</f>
        <v>4478197</v>
      </c>
      <c r="I18" s="24"/>
      <c r="J18" s="51">
        <f>J12+J16-K16</f>
        <v>592395</v>
      </c>
      <c r="K18" s="24"/>
      <c r="L18" s="10"/>
      <c r="M18" s="9"/>
      <c r="N18" s="9"/>
      <c r="O18" s="9"/>
      <c r="P18" s="9"/>
      <c r="Q18" s="9"/>
      <c r="R18" s="9"/>
      <c r="S18" s="9"/>
      <c r="T18" s="9"/>
      <c r="U18" s="9"/>
      <c r="V18" s="6"/>
    </row>
    <row r="19" spans="1:21" ht="40.5" customHeight="1" thickTop="1">
      <c r="A19" s="38"/>
      <c r="B19" s="37"/>
      <c r="C19" s="37"/>
      <c r="D19" s="37"/>
      <c r="E19" s="37"/>
      <c r="F19" s="37"/>
      <c r="G19" s="37"/>
      <c r="H19" s="37"/>
      <c r="I19" s="37"/>
      <c r="J19" s="37"/>
      <c r="K19" s="37"/>
      <c r="M19" s="2"/>
      <c r="N19" s="2"/>
      <c r="O19" s="2"/>
      <c r="P19" s="2"/>
      <c r="Q19" s="2"/>
      <c r="R19" s="2"/>
      <c r="S19" s="2"/>
      <c r="T19" s="2"/>
      <c r="U19" s="2"/>
    </row>
    <row r="20" spans="1:21" ht="16.5" customHeight="1">
      <c r="A20" s="39"/>
      <c r="B20" s="31" t="s">
        <v>1</v>
      </c>
      <c r="C20" s="31" t="s">
        <v>1</v>
      </c>
      <c r="D20" s="31" t="s">
        <v>7</v>
      </c>
      <c r="E20" s="31" t="s">
        <v>7</v>
      </c>
      <c r="F20" s="31" t="s">
        <v>11</v>
      </c>
      <c r="G20" s="31" t="s">
        <v>11</v>
      </c>
      <c r="H20" s="31" t="s">
        <v>12</v>
      </c>
      <c r="I20" s="31" t="s">
        <v>12</v>
      </c>
      <c r="J20" s="31" t="s">
        <v>15</v>
      </c>
      <c r="K20" s="31" t="s">
        <v>15</v>
      </c>
      <c r="L20" s="40" t="s">
        <v>10</v>
      </c>
      <c r="M20" s="7"/>
      <c r="N20" s="7"/>
      <c r="O20" s="7"/>
      <c r="P20" s="8"/>
      <c r="Q20" s="8"/>
      <c r="R20" s="8"/>
      <c r="S20" s="8"/>
      <c r="T20" s="8"/>
      <c r="U20" s="8"/>
    </row>
    <row r="21" spans="1:21" ht="15.75" customHeight="1" thickBot="1">
      <c r="A21" s="39"/>
      <c r="B21" s="31" t="s">
        <v>9</v>
      </c>
      <c r="C21" s="31" t="s">
        <v>72</v>
      </c>
      <c r="D21" s="31" t="s">
        <v>9</v>
      </c>
      <c r="E21" s="31" t="s">
        <v>72</v>
      </c>
      <c r="F21" s="31" t="s">
        <v>9</v>
      </c>
      <c r="G21" s="31" t="s">
        <v>72</v>
      </c>
      <c r="H21" s="31" t="s">
        <v>9</v>
      </c>
      <c r="I21" s="31" t="s">
        <v>72</v>
      </c>
      <c r="J21" s="31" t="s">
        <v>9</v>
      </c>
      <c r="K21" s="31" t="s">
        <v>72</v>
      </c>
      <c r="L21" s="31" t="s">
        <v>75</v>
      </c>
      <c r="M21" s="7"/>
      <c r="N21" s="7"/>
      <c r="O21" s="7"/>
      <c r="P21" s="8"/>
      <c r="Q21" s="8"/>
      <c r="R21" s="8"/>
      <c r="S21" s="8"/>
      <c r="T21" s="8"/>
      <c r="U21" s="8"/>
    </row>
    <row r="22" spans="1:22" ht="49.5" customHeight="1" thickBot="1" thickTop="1">
      <c r="A22" s="33" t="s">
        <v>85</v>
      </c>
      <c r="B22" s="23">
        <v>28096</v>
      </c>
      <c r="C22" s="24"/>
      <c r="D22" s="23">
        <v>0</v>
      </c>
      <c r="E22" s="24"/>
      <c r="F22" s="23">
        <v>1287264</v>
      </c>
      <c r="G22" s="24"/>
      <c r="H22" s="23">
        <v>0</v>
      </c>
      <c r="I22" s="24"/>
      <c r="J22" s="23">
        <v>0</v>
      </c>
      <c r="K22" s="24"/>
      <c r="L22" s="10"/>
      <c r="M22" s="9"/>
      <c r="N22" s="9"/>
      <c r="O22" s="9"/>
      <c r="P22" s="9"/>
      <c r="Q22" s="9"/>
      <c r="R22" s="9"/>
      <c r="S22" s="9"/>
      <c r="T22" s="9"/>
      <c r="U22" s="9"/>
      <c r="V22" s="6"/>
    </row>
    <row r="23" spans="1:21" ht="35.25" customHeight="1" thickBot="1" thickTop="1">
      <c r="A23" s="33" t="s">
        <v>8</v>
      </c>
      <c r="B23" s="23">
        <v>18</v>
      </c>
      <c r="C23" s="23">
        <v>0</v>
      </c>
      <c r="D23" s="23">
        <v>0</v>
      </c>
      <c r="E23" s="23">
        <v>0</v>
      </c>
      <c r="F23" s="23">
        <v>400784</v>
      </c>
      <c r="G23" s="23">
        <v>475663.01</v>
      </c>
      <c r="H23" s="23">
        <v>0</v>
      </c>
      <c r="I23" s="23">
        <v>0</v>
      </c>
      <c r="J23" s="23">
        <v>0</v>
      </c>
      <c r="K23" s="23">
        <v>0</v>
      </c>
      <c r="L23" s="41">
        <f>-B13+C13-D13+E13-F13+G13-H13+I13-J13+K13-B23+C23-D23+E23-F23+G23-H23+I23-J23+K23</f>
        <v>18067308.01</v>
      </c>
      <c r="M23" s="9"/>
      <c r="N23" s="9"/>
      <c r="O23" s="9"/>
      <c r="P23" s="9"/>
      <c r="Q23" s="9"/>
      <c r="R23" s="9"/>
      <c r="S23" s="9"/>
      <c r="T23" s="9"/>
      <c r="U23" s="9"/>
    </row>
    <row r="24" spans="1:21" ht="69.75" customHeight="1" thickBot="1" thickTop="1">
      <c r="A24" s="34" t="s">
        <v>78</v>
      </c>
      <c r="B24" s="24"/>
      <c r="C24" s="24"/>
      <c r="D24" s="24"/>
      <c r="E24" s="24"/>
      <c r="F24" s="24"/>
      <c r="G24" s="24"/>
      <c r="H24" s="24"/>
      <c r="I24" s="24"/>
      <c r="J24" s="24"/>
      <c r="K24" s="24"/>
      <c r="L24" s="41">
        <f>-B14+C14-D14+E14-F14+G14-H14+I14-J14+K14-B24+C24-D24+E24-F24+G24-H24+I24-J24+K24</f>
        <v>50512</v>
      </c>
      <c r="M24" s="10"/>
      <c r="N24" s="10"/>
      <c r="O24" s="10"/>
      <c r="P24" s="10"/>
      <c r="Q24" s="10"/>
      <c r="R24" s="10"/>
      <c r="S24" s="10"/>
      <c r="T24" s="10"/>
      <c r="U24" s="10"/>
    </row>
    <row r="25" spans="1:21" ht="71.25" customHeight="1" thickBot="1" thickTop="1">
      <c r="A25" s="34" t="s">
        <v>79</v>
      </c>
      <c r="B25" s="24"/>
      <c r="C25" s="24"/>
      <c r="D25" s="24"/>
      <c r="E25" s="24"/>
      <c r="F25" s="24"/>
      <c r="G25" s="24"/>
      <c r="H25" s="24"/>
      <c r="I25" s="24"/>
      <c r="J25" s="24"/>
      <c r="K25" s="24"/>
      <c r="L25" s="41">
        <f>-B15+C15-D15+E15-F15+G15-H15+I15-J15+K15-B25+C25-D25+E25-F25+G25-H25+I25-J25+K25</f>
        <v>-39837</v>
      </c>
      <c r="M25" s="10"/>
      <c r="N25" s="10"/>
      <c r="O25" s="10"/>
      <c r="P25" s="10"/>
      <c r="Q25" s="10"/>
      <c r="R25" s="10"/>
      <c r="S25" s="10"/>
      <c r="T25" s="10"/>
      <c r="U25" s="10"/>
    </row>
    <row r="26" spans="1:22" ht="25.5" customHeight="1" thickBot="1" thickTop="1">
      <c r="A26" s="33" t="s">
        <v>14</v>
      </c>
      <c r="B26" s="35">
        <f>B23</f>
        <v>18</v>
      </c>
      <c r="C26" s="35">
        <f aca="true" t="shared" si="1" ref="C26:K26">C23</f>
        <v>0</v>
      </c>
      <c r="D26" s="35">
        <f t="shared" si="1"/>
        <v>0</v>
      </c>
      <c r="E26" s="35">
        <f t="shared" si="1"/>
        <v>0</v>
      </c>
      <c r="F26" s="35">
        <f t="shared" si="1"/>
        <v>400784</v>
      </c>
      <c r="G26" s="35">
        <f t="shared" si="1"/>
        <v>475663.01</v>
      </c>
      <c r="H26" s="35">
        <f t="shared" si="1"/>
        <v>0</v>
      </c>
      <c r="I26" s="35">
        <f t="shared" si="1"/>
        <v>0</v>
      </c>
      <c r="J26" s="35">
        <f t="shared" si="1"/>
        <v>0</v>
      </c>
      <c r="K26" s="35">
        <f t="shared" si="1"/>
        <v>0</v>
      </c>
      <c r="L26" s="42"/>
      <c r="M26" s="11"/>
      <c r="N26" s="11"/>
      <c r="O26" s="11"/>
      <c r="P26" s="11"/>
      <c r="Q26" s="11"/>
      <c r="R26" s="11"/>
      <c r="S26" s="11"/>
      <c r="T26" s="11"/>
      <c r="U26" s="11"/>
      <c r="V26" s="6"/>
    </row>
    <row r="27" spans="1:22" ht="38.25" customHeight="1" thickBot="1" thickTop="1">
      <c r="A27" s="33" t="s">
        <v>86</v>
      </c>
      <c r="B27" s="51">
        <f>B22+B23-C23</f>
        <v>28114</v>
      </c>
      <c r="C27" s="24"/>
      <c r="D27" s="51">
        <f>D22+D26-E26</f>
        <v>0</v>
      </c>
      <c r="E27" s="24"/>
      <c r="F27" s="51">
        <f>F22+F26-G26</f>
        <v>1212384.99</v>
      </c>
      <c r="G27" s="24"/>
      <c r="H27" s="51">
        <f>H22+H26-I26</f>
        <v>0</v>
      </c>
      <c r="I27" s="24"/>
      <c r="J27" s="51">
        <f>J22+J26-K26</f>
        <v>0</v>
      </c>
      <c r="K27" s="24"/>
      <c r="L27" s="10"/>
      <c r="M27" s="9"/>
      <c r="N27" s="9"/>
      <c r="O27" s="9"/>
      <c r="P27" s="9"/>
      <c r="Q27" s="9"/>
      <c r="R27" s="9"/>
      <c r="S27" s="9"/>
      <c r="T27" s="9"/>
      <c r="U27" s="9"/>
      <c r="V27" s="6"/>
    </row>
    <row r="28" spans="1:21" ht="40.5" customHeight="1" thickTop="1">
      <c r="A28" s="38"/>
      <c r="B28" s="37"/>
      <c r="C28" s="37"/>
      <c r="D28" s="37"/>
      <c r="E28" s="37"/>
      <c r="F28" s="37"/>
      <c r="G28" s="37"/>
      <c r="H28" s="37"/>
      <c r="I28" s="37"/>
      <c r="J28" s="37"/>
      <c r="K28" s="37"/>
      <c r="L28" s="37"/>
      <c r="M28" s="2"/>
      <c r="N28" s="2"/>
      <c r="O28" s="2"/>
      <c r="P28" s="2"/>
      <c r="Q28" s="2"/>
      <c r="R28" s="2"/>
      <c r="S28" s="2"/>
      <c r="T28" s="2"/>
      <c r="U28" s="2"/>
    </row>
    <row r="29" spans="1:21" ht="40.5" customHeight="1">
      <c r="A29" s="38"/>
      <c r="B29" s="37"/>
      <c r="C29" s="37"/>
      <c r="D29" s="37"/>
      <c r="E29" s="37"/>
      <c r="F29" s="37"/>
      <c r="G29" s="37"/>
      <c r="H29" s="37"/>
      <c r="I29" s="37"/>
      <c r="J29" s="37"/>
      <c r="K29" s="37"/>
      <c r="L29" s="37"/>
      <c r="M29" s="2"/>
      <c r="N29" s="2"/>
      <c r="O29" s="2"/>
      <c r="P29" s="2"/>
      <c r="Q29" s="2"/>
      <c r="R29" s="2"/>
      <c r="S29" s="2"/>
      <c r="T29" s="2"/>
      <c r="U29" s="2"/>
    </row>
    <row r="30" spans="1:12" ht="20.25">
      <c r="A30" s="25" t="s">
        <v>148</v>
      </c>
      <c r="B30" s="43"/>
      <c r="C30" s="43"/>
      <c r="D30" s="43"/>
      <c r="E30" s="43"/>
      <c r="F30" s="43"/>
      <c r="G30" s="43"/>
      <c r="H30" s="43"/>
      <c r="I30" s="43"/>
      <c r="J30" s="43"/>
      <c r="K30" s="43"/>
      <c r="L30" s="43"/>
    </row>
    <row r="31" spans="1:12" ht="18">
      <c r="A31" s="44"/>
      <c r="B31" s="43"/>
      <c r="C31" s="43"/>
      <c r="D31" s="43"/>
      <c r="E31" s="43"/>
      <c r="F31" s="43"/>
      <c r="G31" s="43"/>
      <c r="H31" s="43"/>
      <c r="I31" s="43"/>
      <c r="J31" s="43"/>
      <c r="K31" s="43"/>
      <c r="L31" s="43"/>
    </row>
    <row r="32" spans="1:12" ht="18">
      <c r="A32" s="29" t="s">
        <v>17</v>
      </c>
      <c r="B32" s="43"/>
      <c r="C32" s="43"/>
      <c r="D32" s="43"/>
      <c r="E32" s="43"/>
      <c r="F32" s="43"/>
      <c r="G32" s="43"/>
      <c r="H32" s="43"/>
      <c r="I32" s="43"/>
      <c r="J32" s="43"/>
      <c r="K32" s="43"/>
      <c r="L32" s="43"/>
    </row>
    <row r="33" spans="1:21" ht="18">
      <c r="A33" s="29" t="s">
        <v>52</v>
      </c>
      <c r="B33" s="26"/>
      <c r="C33" s="26"/>
      <c r="D33" s="26"/>
      <c r="E33" s="27"/>
      <c r="F33" s="27"/>
      <c r="G33" s="27"/>
      <c r="H33" s="27"/>
      <c r="I33" s="27"/>
      <c r="J33" s="27"/>
      <c r="K33" s="27"/>
      <c r="L33" s="27"/>
      <c r="M33" s="1"/>
      <c r="N33" s="1"/>
      <c r="O33" s="1"/>
      <c r="P33" s="1"/>
      <c r="Q33" s="1"/>
      <c r="R33" s="1"/>
      <c r="S33" s="1"/>
      <c r="T33" s="1"/>
      <c r="U33" s="1"/>
    </row>
    <row r="34" spans="1:21" ht="18">
      <c r="A34" s="29" t="s">
        <v>237</v>
      </c>
      <c r="B34" s="26"/>
      <c r="C34" s="26"/>
      <c r="D34" s="26"/>
      <c r="E34" s="27"/>
      <c r="F34" s="27"/>
      <c r="G34" s="27"/>
      <c r="H34" s="27"/>
      <c r="I34" s="27"/>
      <c r="J34" s="27"/>
      <c r="K34" s="27"/>
      <c r="L34" s="27"/>
      <c r="M34" s="1"/>
      <c r="N34" s="1"/>
      <c r="O34" s="1"/>
      <c r="P34" s="1"/>
      <c r="Q34" s="1"/>
      <c r="R34" s="1"/>
      <c r="S34" s="1"/>
      <c r="T34" s="1"/>
      <c r="U34" s="1"/>
    </row>
    <row r="35" spans="1:12" ht="15">
      <c r="A35" s="30" t="s">
        <v>238</v>
      </c>
      <c r="B35" s="43"/>
      <c r="C35" s="43"/>
      <c r="D35" s="43"/>
      <c r="E35" s="43"/>
      <c r="F35" s="43"/>
      <c r="G35" s="43"/>
      <c r="H35" s="43"/>
      <c r="I35" s="43"/>
      <c r="J35" s="43"/>
      <c r="K35" s="43"/>
      <c r="L35" s="43"/>
    </row>
    <row r="36" spans="1:22" ht="12" customHeight="1">
      <c r="A36" s="39"/>
      <c r="B36" s="39"/>
      <c r="C36" s="39"/>
      <c r="D36" s="39"/>
      <c r="E36" s="39"/>
      <c r="F36" s="39"/>
      <c r="G36" s="39"/>
      <c r="H36" s="39"/>
      <c r="I36" s="39"/>
      <c r="J36" s="39"/>
      <c r="K36" s="39"/>
      <c r="L36" s="39"/>
      <c r="M36" s="12"/>
      <c r="N36" s="12"/>
      <c r="O36" s="12"/>
      <c r="P36" s="12"/>
      <c r="Q36" s="12"/>
      <c r="R36" s="12"/>
      <c r="S36" s="12"/>
      <c r="T36" s="12"/>
      <c r="U36" s="12"/>
      <c r="V36" s="15"/>
    </row>
    <row r="37" spans="1:22" ht="15.75">
      <c r="A37" s="39"/>
      <c r="B37" s="31" t="s">
        <v>2</v>
      </c>
      <c r="C37" s="31" t="s">
        <v>2</v>
      </c>
      <c r="D37" s="31" t="s">
        <v>3</v>
      </c>
      <c r="E37" s="31" t="s">
        <v>3</v>
      </c>
      <c r="F37" s="31" t="s">
        <v>4</v>
      </c>
      <c r="G37" s="31" t="s">
        <v>4</v>
      </c>
      <c r="H37" s="31" t="s">
        <v>5</v>
      </c>
      <c r="I37" s="31" t="s">
        <v>5</v>
      </c>
      <c r="J37" s="31" t="s">
        <v>6</v>
      </c>
      <c r="K37" s="31" t="s">
        <v>6</v>
      </c>
      <c r="L37" s="45"/>
      <c r="M37" s="16"/>
      <c r="N37" s="16"/>
      <c r="O37" s="16"/>
      <c r="P37" s="16"/>
      <c r="Q37" s="16"/>
      <c r="R37" s="16"/>
      <c r="S37" s="16"/>
      <c r="T37" s="16"/>
      <c r="U37" s="16"/>
      <c r="V37" s="16"/>
    </row>
    <row r="38" spans="1:22" ht="16.5" customHeight="1" thickBot="1">
      <c r="A38" s="39"/>
      <c r="B38" s="31" t="s">
        <v>9</v>
      </c>
      <c r="C38" s="31" t="s">
        <v>72</v>
      </c>
      <c r="D38" s="31" t="s">
        <v>9</v>
      </c>
      <c r="E38" s="31" t="s">
        <v>72</v>
      </c>
      <c r="F38" s="31" t="s">
        <v>9</v>
      </c>
      <c r="G38" s="31" t="s">
        <v>72</v>
      </c>
      <c r="H38" s="31" t="s">
        <v>9</v>
      </c>
      <c r="I38" s="31" t="s">
        <v>72</v>
      </c>
      <c r="J38" s="31" t="s">
        <v>9</v>
      </c>
      <c r="K38" s="31" t="s">
        <v>72</v>
      </c>
      <c r="L38" s="45"/>
      <c r="M38" s="16"/>
      <c r="N38" s="16"/>
      <c r="O38" s="16"/>
      <c r="P38" s="16"/>
      <c r="Q38" s="16"/>
      <c r="R38" s="16"/>
      <c r="S38" s="16"/>
      <c r="T38" s="16"/>
      <c r="U38" s="16"/>
      <c r="V38" s="17"/>
    </row>
    <row r="39" spans="1:22" ht="52.5" customHeight="1" thickBot="1" thickTop="1">
      <c r="A39" s="33" t="s">
        <v>147</v>
      </c>
      <c r="B39" s="67">
        <f>B18</f>
        <v>-8256</v>
      </c>
      <c r="C39" s="67">
        <f>C18</f>
        <v>2027052</v>
      </c>
      <c r="D39" s="67">
        <f>D18</f>
        <v>76929</v>
      </c>
      <c r="E39" s="24"/>
      <c r="F39" s="67">
        <f>F18</f>
        <v>243308</v>
      </c>
      <c r="G39" s="24"/>
      <c r="H39" s="67">
        <f>H18</f>
        <v>4478197</v>
      </c>
      <c r="I39" s="24"/>
      <c r="J39" s="67">
        <f>J18</f>
        <v>592395</v>
      </c>
      <c r="K39" s="24"/>
      <c r="L39" s="10"/>
      <c r="M39" s="9"/>
      <c r="N39" s="9"/>
      <c r="O39" s="9"/>
      <c r="P39" s="9"/>
      <c r="Q39" s="9"/>
      <c r="R39" s="9"/>
      <c r="S39" s="9"/>
      <c r="T39" s="9"/>
      <c r="U39" s="9"/>
      <c r="V39" s="6"/>
    </row>
    <row r="40" spans="1:22" ht="35.25" customHeight="1" thickBot="1" thickTop="1">
      <c r="A40" s="33" t="s">
        <v>8</v>
      </c>
      <c r="B40" s="23">
        <v>19674362</v>
      </c>
      <c r="C40" s="23">
        <v>20068773</v>
      </c>
      <c r="D40" s="23">
        <v>1019200</v>
      </c>
      <c r="E40" s="23">
        <v>1051700</v>
      </c>
      <c r="F40" s="23">
        <v>1068266</v>
      </c>
      <c r="G40" s="23">
        <v>1008395</v>
      </c>
      <c r="H40" s="23">
        <v>0</v>
      </c>
      <c r="I40" s="23">
        <v>2158712</v>
      </c>
      <c r="J40" s="23">
        <v>2155189</v>
      </c>
      <c r="K40" s="23">
        <v>2306081</v>
      </c>
      <c r="L40" s="19"/>
      <c r="M40" s="18"/>
      <c r="N40" s="18"/>
      <c r="O40" s="18"/>
      <c r="P40" s="18"/>
      <c r="Q40" s="18"/>
      <c r="R40" s="18"/>
      <c r="S40" s="18"/>
      <c r="T40" s="18"/>
      <c r="U40" s="18"/>
      <c r="V40" s="13"/>
    </row>
    <row r="41" spans="1:22" ht="70.5" customHeight="1" thickBot="1" thickTop="1">
      <c r="A41" s="34" t="s">
        <v>78</v>
      </c>
      <c r="B41" s="67">
        <f>'Restricted Accounts - FY ''17'!H32</f>
        <v>1161927</v>
      </c>
      <c r="C41" s="67">
        <f>'Restricted Accounts - FY ''17'!I32</f>
        <v>1013078</v>
      </c>
      <c r="D41" s="24"/>
      <c r="E41" s="24"/>
      <c r="F41" s="24"/>
      <c r="G41" s="24"/>
      <c r="H41" s="24"/>
      <c r="I41" s="24"/>
      <c r="J41" s="24"/>
      <c r="K41" s="24"/>
      <c r="L41" s="19"/>
      <c r="M41" s="19"/>
      <c r="N41" s="19"/>
      <c r="O41" s="19"/>
      <c r="P41" s="19"/>
      <c r="Q41" s="19"/>
      <c r="R41" s="19"/>
      <c r="S41" s="19"/>
      <c r="T41" s="19"/>
      <c r="U41" s="19"/>
      <c r="V41" s="13"/>
    </row>
    <row r="42" spans="1:22" ht="77.25" customHeight="1" thickBot="1" thickTop="1">
      <c r="A42" s="34" t="s">
        <v>79</v>
      </c>
      <c r="B42" s="23">
        <v>1255753</v>
      </c>
      <c r="C42" s="23">
        <v>1129993</v>
      </c>
      <c r="D42" s="24"/>
      <c r="E42" s="24"/>
      <c r="F42" s="24"/>
      <c r="G42" s="24"/>
      <c r="H42" s="24"/>
      <c r="I42" s="24"/>
      <c r="J42" s="24"/>
      <c r="K42" s="24"/>
      <c r="L42" s="19"/>
      <c r="M42" s="19"/>
      <c r="N42" s="19"/>
      <c r="O42" s="19"/>
      <c r="P42" s="19"/>
      <c r="Q42" s="19"/>
      <c r="R42" s="19"/>
      <c r="S42" s="19"/>
      <c r="T42" s="19"/>
      <c r="U42" s="19"/>
      <c r="V42" s="13"/>
    </row>
    <row r="43" spans="1:22" ht="25.5" customHeight="1" thickBot="1" thickTop="1">
      <c r="A43" s="33" t="s">
        <v>14</v>
      </c>
      <c r="B43" s="35">
        <f>B41+B42</f>
        <v>2417680</v>
      </c>
      <c r="C43" s="35">
        <f>C41+C42</f>
        <v>2143071</v>
      </c>
      <c r="D43" s="35">
        <f>D40</f>
        <v>1019200</v>
      </c>
      <c r="E43" s="35">
        <f aca="true" t="shared" si="2" ref="E43:K43">E40</f>
        <v>1051700</v>
      </c>
      <c r="F43" s="35">
        <f t="shared" si="2"/>
        <v>1068266</v>
      </c>
      <c r="G43" s="35">
        <f t="shared" si="2"/>
        <v>1008395</v>
      </c>
      <c r="H43" s="35">
        <f t="shared" si="2"/>
        <v>0</v>
      </c>
      <c r="I43" s="35">
        <f t="shared" si="2"/>
        <v>2158712</v>
      </c>
      <c r="J43" s="35">
        <f t="shared" si="2"/>
        <v>2155189</v>
      </c>
      <c r="K43" s="35">
        <f t="shared" si="2"/>
        <v>2306081</v>
      </c>
      <c r="L43" s="19"/>
      <c r="M43" s="13"/>
      <c r="N43" s="13"/>
      <c r="O43" s="13"/>
      <c r="P43" s="13"/>
      <c r="Q43" s="13"/>
      <c r="R43" s="13"/>
      <c r="S43" s="13"/>
      <c r="T43" s="13"/>
      <c r="U43" s="13"/>
      <c r="V43" s="14"/>
    </row>
    <row r="44" spans="1:22" ht="25.5" customHeight="1" thickBot="1" thickTop="1">
      <c r="A44" s="33" t="s">
        <v>13</v>
      </c>
      <c r="B44" s="35">
        <f>B40-B43</f>
        <v>17256682</v>
      </c>
      <c r="C44" s="35">
        <f>C40-C43</f>
        <v>17925702</v>
      </c>
      <c r="D44" s="36"/>
      <c r="E44" s="36"/>
      <c r="F44" s="24"/>
      <c r="G44" s="24"/>
      <c r="H44" s="36"/>
      <c r="I44" s="36"/>
      <c r="J44" s="36"/>
      <c r="K44" s="36"/>
      <c r="L44" s="46"/>
      <c r="M44" s="14"/>
      <c r="N44" s="14"/>
      <c r="O44" s="14"/>
      <c r="P44" s="14"/>
      <c r="Q44" s="14"/>
      <c r="R44" s="14"/>
      <c r="S44" s="14"/>
      <c r="T44" s="14"/>
      <c r="U44" s="14"/>
      <c r="V44" s="14"/>
    </row>
    <row r="45" spans="1:22" ht="35.25" customHeight="1" thickBot="1" thickTop="1">
      <c r="A45" s="33" t="s">
        <v>149</v>
      </c>
      <c r="B45" s="51">
        <f>B39+B43-C43</f>
        <v>266353</v>
      </c>
      <c r="C45" s="51">
        <f>C39+B44-C44</f>
        <v>1358032</v>
      </c>
      <c r="D45" s="51">
        <f>D39+D43-E43</f>
        <v>44429</v>
      </c>
      <c r="E45" s="24"/>
      <c r="F45" s="51">
        <f>F39+F43-G43</f>
        <v>303179</v>
      </c>
      <c r="G45" s="24"/>
      <c r="H45" s="51">
        <f>H39+H43-I43</f>
        <v>2319485</v>
      </c>
      <c r="I45" s="24"/>
      <c r="J45" s="51">
        <f>J39+J43-K43</f>
        <v>441503</v>
      </c>
      <c r="K45" s="24"/>
      <c r="L45" s="10"/>
      <c r="M45" s="9"/>
      <c r="N45" s="9"/>
      <c r="O45" s="9"/>
      <c r="P45" s="9"/>
      <c r="Q45" s="9"/>
      <c r="R45" s="9"/>
      <c r="S45" s="9"/>
      <c r="T45" s="9"/>
      <c r="U45" s="9"/>
      <c r="V45" s="6"/>
    </row>
    <row r="46" spans="1:22" ht="25.5" customHeight="1" thickTop="1">
      <c r="A46" s="43"/>
      <c r="B46" s="43"/>
      <c r="C46" s="43"/>
      <c r="D46" s="43"/>
      <c r="E46" s="43"/>
      <c r="F46" s="43"/>
      <c r="G46" s="43"/>
      <c r="H46" s="43"/>
      <c r="I46" s="43"/>
      <c r="J46" s="43"/>
      <c r="K46" s="43"/>
      <c r="L46" s="43"/>
      <c r="M46" s="20"/>
      <c r="N46" s="20"/>
      <c r="O46" s="20"/>
      <c r="P46" s="20"/>
      <c r="Q46" s="20"/>
      <c r="R46" s="20"/>
      <c r="S46" s="20"/>
      <c r="T46" s="20"/>
      <c r="U46" s="20"/>
      <c r="V46" s="20"/>
    </row>
    <row r="47" spans="1:22" ht="15.75">
      <c r="A47" s="39"/>
      <c r="B47" s="31" t="s">
        <v>1</v>
      </c>
      <c r="C47" s="31" t="s">
        <v>1</v>
      </c>
      <c r="D47" s="31" t="s">
        <v>7</v>
      </c>
      <c r="E47" s="31" t="s">
        <v>7</v>
      </c>
      <c r="F47" s="31" t="s">
        <v>11</v>
      </c>
      <c r="G47" s="31" t="s">
        <v>11</v>
      </c>
      <c r="H47" s="31" t="s">
        <v>12</v>
      </c>
      <c r="I47" s="31" t="s">
        <v>12</v>
      </c>
      <c r="J47" s="31" t="s">
        <v>15</v>
      </c>
      <c r="K47" s="31" t="s">
        <v>15</v>
      </c>
      <c r="L47" s="40" t="s">
        <v>10</v>
      </c>
      <c r="M47" s="16"/>
      <c r="N47" s="16"/>
      <c r="O47" s="16"/>
      <c r="P47" s="16"/>
      <c r="Q47" s="16"/>
      <c r="R47" s="16"/>
      <c r="S47" s="16"/>
      <c r="T47" s="16"/>
      <c r="U47" s="16"/>
      <c r="V47" s="16"/>
    </row>
    <row r="48" spans="1:22" ht="16.5" customHeight="1" thickBot="1">
      <c r="A48" s="39"/>
      <c r="B48" s="31" t="s">
        <v>9</v>
      </c>
      <c r="C48" s="31" t="s">
        <v>72</v>
      </c>
      <c r="D48" s="31" t="s">
        <v>9</v>
      </c>
      <c r="E48" s="31" t="s">
        <v>72</v>
      </c>
      <c r="F48" s="31" t="s">
        <v>9</v>
      </c>
      <c r="G48" s="31" t="s">
        <v>72</v>
      </c>
      <c r="H48" s="31" t="s">
        <v>9</v>
      </c>
      <c r="I48" s="31" t="s">
        <v>72</v>
      </c>
      <c r="J48" s="31" t="s">
        <v>9</v>
      </c>
      <c r="K48" s="31" t="s">
        <v>72</v>
      </c>
      <c r="L48" s="31" t="s">
        <v>75</v>
      </c>
      <c r="M48" s="16"/>
      <c r="N48" s="16"/>
      <c r="O48" s="16"/>
      <c r="P48" s="16"/>
      <c r="Q48" s="16"/>
      <c r="R48" s="16"/>
      <c r="S48" s="16"/>
      <c r="T48" s="16"/>
      <c r="U48" s="16"/>
      <c r="V48" s="16"/>
    </row>
    <row r="49" spans="1:22" ht="54" customHeight="1" thickBot="1" thickTop="1">
      <c r="A49" s="33" t="s">
        <v>147</v>
      </c>
      <c r="B49" s="67">
        <f>B27</f>
        <v>28114</v>
      </c>
      <c r="C49" s="24"/>
      <c r="D49" s="67">
        <f>D27</f>
        <v>0</v>
      </c>
      <c r="E49" s="24"/>
      <c r="F49" s="67">
        <f>F27</f>
        <v>1212384.99</v>
      </c>
      <c r="G49" s="24"/>
      <c r="H49" s="67">
        <f>H27</f>
        <v>0</v>
      </c>
      <c r="I49" s="24"/>
      <c r="J49" s="67">
        <f>J27</f>
        <v>0</v>
      </c>
      <c r="K49" s="24"/>
      <c r="L49" s="10"/>
      <c r="M49" s="9"/>
      <c r="N49" s="9"/>
      <c r="O49" s="9"/>
      <c r="P49" s="9"/>
      <c r="Q49" s="9"/>
      <c r="R49" s="9"/>
      <c r="S49" s="9"/>
      <c r="T49" s="9"/>
      <c r="U49" s="9"/>
      <c r="V49" s="6"/>
    </row>
    <row r="50" spans="1:22" ht="35.25" customHeight="1" thickBot="1" thickTop="1">
      <c r="A50" s="33" t="s">
        <v>8</v>
      </c>
      <c r="B50" s="23">
        <v>150</v>
      </c>
      <c r="C50" s="23">
        <v>500</v>
      </c>
      <c r="D50" s="23">
        <v>0</v>
      </c>
      <c r="E50" s="23">
        <v>0</v>
      </c>
      <c r="F50" s="23">
        <v>15000</v>
      </c>
      <c r="G50" s="23">
        <v>0</v>
      </c>
      <c r="H50" s="23">
        <v>0</v>
      </c>
      <c r="I50" s="23">
        <v>0</v>
      </c>
      <c r="J50" s="23">
        <v>0</v>
      </c>
      <c r="K50" s="23">
        <v>0</v>
      </c>
      <c r="L50" s="41">
        <f>-B40+C40-D40+E40-F40+G40-H40+I40-J40+K40-B50+C50-D50+E50-F50+G50-H50+I50-J50+K50</f>
        <v>2661994</v>
      </c>
      <c r="M50" s="18"/>
      <c r="N50" s="18"/>
      <c r="O50" s="18"/>
      <c r="P50" s="18"/>
      <c r="Q50" s="18"/>
      <c r="R50" s="18"/>
      <c r="S50" s="18"/>
      <c r="T50" s="18"/>
      <c r="U50" s="18"/>
      <c r="V50" s="18"/>
    </row>
    <row r="51" spans="1:22" ht="70.5" customHeight="1" thickBot="1" thickTop="1">
      <c r="A51" s="34" t="s">
        <v>78</v>
      </c>
      <c r="B51" s="24"/>
      <c r="C51" s="24"/>
      <c r="D51" s="24"/>
      <c r="E51" s="24"/>
      <c r="F51" s="24"/>
      <c r="G51" s="24"/>
      <c r="H51" s="24"/>
      <c r="I51" s="24"/>
      <c r="J51" s="24"/>
      <c r="K51" s="24"/>
      <c r="L51" s="41">
        <f>-B41+C41-D41+E41-F41+G41-H41+I41-J41+K41-B51+C51-D51+E51-F51+G51-H51+I51-J51+K51</f>
        <v>-148849</v>
      </c>
      <c r="M51" s="18"/>
      <c r="N51" s="18"/>
      <c r="O51" s="19"/>
      <c r="P51" s="19"/>
      <c r="Q51" s="19"/>
      <c r="R51" s="19"/>
      <c r="S51" s="19"/>
      <c r="T51" s="19"/>
      <c r="U51" s="19"/>
      <c r="V51" s="19"/>
    </row>
    <row r="52" spans="1:22" ht="72" customHeight="1" thickBot="1" thickTop="1">
      <c r="A52" s="34" t="s">
        <v>79</v>
      </c>
      <c r="B52" s="24"/>
      <c r="C52" s="24"/>
      <c r="D52" s="24"/>
      <c r="E52" s="24"/>
      <c r="F52" s="24"/>
      <c r="G52" s="24"/>
      <c r="H52" s="24"/>
      <c r="I52" s="24"/>
      <c r="J52" s="24"/>
      <c r="K52" s="24"/>
      <c r="L52" s="41">
        <f>-B42+C42-D42+E42-F42+G42-H42+I42-J42+K42-B52+C52-D52+E52-F52+G52-H52+I52-J52+K52</f>
        <v>-125760</v>
      </c>
      <c r="M52" s="18"/>
      <c r="N52" s="18"/>
      <c r="O52" s="19"/>
      <c r="P52" s="19"/>
      <c r="Q52" s="19"/>
      <c r="R52" s="19"/>
      <c r="S52" s="19"/>
      <c r="T52" s="19"/>
      <c r="U52" s="19"/>
      <c r="V52" s="19"/>
    </row>
    <row r="53" spans="1:22" ht="25.5" customHeight="1" thickBot="1" thickTop="1">
      <c r="A53" s="33" t="s">
        <v>14</v>
      </c>
      <c r="B53" s="35">
        <f>B50</f>
        <v>150</v>
      </c>
      <c r="C53" s="35">
        <f aca="true" t="shared" si="3" ref="C53:K53">C50</f>
        <v>500</v>
      </c>
      <c r="D53" s="35">
        <f t="shared" si="3"/>
        <v>0</v>
      </c>
      <c r="E53" s="35">
        <f t="shared" si="3"/>
        <v>0</v>
      </c>
      <c r="F53" s="35">
        <f t="shared" si="3"/>
        <v>15000</v>
      </c>
      <c r="G53" s="35">
        <f t="shared" si="3"/>
        <v>0</v>
      </c>
      <c r="H53" s="35">
        <f t="shared" si="3"/>
        <v>0</v>
      </c>
      <c r="I53" s="35">
        <f t="shared" si="3"/>
        <v>0</v>
      </c>
      <c r="J53" s="35">
        <f t="shared" si="3"/>
        <v>0</v>
      </c>
      <c r="K53" s="35">
        <f t="shared" si="3"/>
        <v>0</v>
      </c>
      <c r="L53" s="47"/>
      <c r="M53" s="13"/>
      <c r="N53" s="13"/>
      <c r="O53" s="13"/>
      <c r="P53" s="13"/>
      <c r="Q53" s="13"/>
      <c r="R53" s="13"/>
      <c r="S53" s="13"/>
      <c r="T53" s="13"/>
      <c r="U53" s="13"/>
      <c r="V53" s="13"/>
    </row>
    <row r="54" spans="1:22" ht="38.25" customHeight="1" thickBot="1" thickTop="1">
      <c r="A54" s="33" t="s">
        <v>149</v>
      </c>
      <c r="B54" s="51">
        <f>+B49+B50-C50</f>
        <v>27764</v>
      </c>
      <c r="C54" s="24"/>
      <c r="D54" s="51">
        <f>D49+D53-E53</f>
        <v>0</v>
      </c>
      <c r="E54" s="24"/>
      <c r="F54" s="51">
        <f>F49+F53-G53</f>
        <v>1227384.99</v>
      </c>
      <c r="G54" s="24"/>
      <c r="H54" s="51">
        <f>H49+H53-I53</f>
        <v>0</v>
      </c>
      <c r="I54" s="24"/>
      <c r="J54" s="51">
        <f>J49+J53-K53</f>
        <v>0</v>
      </c>
      <c r="K54" s="24"/>
      <c r="L54" s="10"/>
      <c r="M54" s="9"/>
      <c r="N54" s="9"/>
      <c r="O54" s="9"/>
      <c r="P54" s="9"/>
      <c r="Q54" s="9"/>
      <c r="R54" s="9"/>
      <c r="S54" s="9"/>
      <c r="T54" s="9"/>
      <c r="U54" s="9"/>
      <c r="V54" s="6"/>
    </row>
    <row r="55" ht="25.5" customHeight="1" thickTop="1"/>
  </sheetData>
  <sheetProtection sheet="1" objects="1" scenarios="1"/>
  <mergeCells count="1">
    <mergeCell ref="A1:L1"/>
  </mergeCells>
  <printOptions/>
  <pageMargins left="0.75" right="0.75" top="0.5" bottom="1" header="0.5" footer="0.5"/>
  <pageSetup fitToHeight="2" horizontalDpi="600" verticalDpi="600" orientation="landscape" scale="51" r:id="rId3"/>
  <headerFooter alignWithMargins="0">
    <oddFooter>&amp;C&amp;A</oddFooter>
  </headerFooter>
  <rowBreaks count="1" manualBreakCount="1">
    <brk id="28" max="10" man="1"/>
  </rowBreaks>
  <colBreaks count="1" manualBreakCount="1">
    <brk id="12" max="65535"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D28" sqref="D28"/>
    </sheetView>
  </sheetViews>
  <sheetFormatPr defaultColWidth="9.140625" defaultRowHeight="12.75"/>
  <cols>
    <col min="1" max="1" width="30.421875" style="0" customWidth="1"/>
    <col min="2" max="2" width="15.00390625" style="0" bestFit="1" customWidth="1"/>
    <col min="3" max="3" width="17.8515625" style="6" bestFit="1" customWidth="1"/>
    <col min="4" max="4" width="15.8515625" style="6" bestFit="1" customWidth="1"/>
    <col min="5" max="5" width="19.00390625" style="6" bestFit="1" customWidth="1"/>
    <col min="6" max="6" width="14.8515625" style="6" bestFit="1" customWidth="1"/>
    <col min="7" max="7" width="2.7109375" style="6" customWidth="1"/>
    <col min="8" max="8" width="17.8515625" style="0" bestFit="1" customWidth="1"/>
    <col min="9" max="9" width="20.8515625" style="0" bestFit="1" customWidth="1"/>
    <col min="10" max="10" width="15.00390625" style="0" bestFit="1" customWidth="1"/>
  </cols>
  <sheetData>
    <row r="1" spans="1:10" ht="12.75">
      <c r="A1" s="130" t="s">
        <v>87</v>
      </c>
      <c r="B1" s="130"/>
      <c r="C1" s="130"/>
      <c r="D1" s="130"/>
      <c r="E1" s="130"/>
      <c r="F1" s="130"/>
      <c r="G1" s="130"/>
      <c r="H1" s="130"/>
      <c r="I1" s="130"/>
      <c r="J1" s="130"/>
    </row>
    <row r="4" spans="1:2" ht="12.75">
      <c r="A4" s="54" t="s">
        <v>20</v>
      </c>
      <c r="B4" s="54"/>
    </row>
    <row r="5" spans="1:2" ht="12.75">
      <c r="A5" s="54" t="s">
        <v>150</v>
      </c>
      <c r="B5" s="54"/>
    </row>
    <row r="6" spans="1:2" ht="12.75">
      <c r="A6" s="54" t="s">
        <v>81</v>
      </c>
      <c r="B6" s="54"/>
    </row>
    <row r="7" spans="1:2" ht="12.75">
      <c r="A7" s="54"/>
      <c r="B7" s="54"/>
    </row>
    <row r="9" spans="1:3" ht="15">
      <c r="A9" s="50" t="s">
        <v>31</v>
      </c>
      <c r="B9" s="50"/>
      <c r="C9" s="85"/>
    </row>
    <row r="11" spans="6:10" ht="12.75">
      <c r="F11" s="65" t="s">
        <v>50</v>
      </c>
      <c r="H11" s="128" t="s">
        <v>21</v>
      </c>
      <c r="I11" s="129"/>
      <c r="J11" s="129"/>
    </row>
    <row r="12" spans="1:10" ht="12.75">
      <c r="A12" s="52"/>
      <c r="B12" s="52"/>
      <c r="C12" s="55" t="s">
        <v>88</v>
      </c>
      <c r="D12" s="55"/>
      <c r="E12" s="55"/>
      <c r="F12" s="55" t="s">
        <v>91</v>
      </c>
      <c r="G12" s="55"/>
      <c r="H12" s="55"/>
      <c r="I12" s="55"/>
      <c r="J12" s="55" t="s">
        <v>91</v>
      </c>
    </row>
    <row r="13" spans="1:10" ht="12.75">
      <c r="A13" s="53" t="s">
        <v>18</v>
      </c>
      <c r="B13" s="53" t="s">
        <v>22</v>
      </c>
      <c r="C13" s="56" t="s">
        <v>19</v>
      </c>
      <c r="D13" s="56" t="s">
        <v>89</v>
      </c>
      <c r="E13" s="56" t="s">
        <v>90</v>
      </c>
      <c r="F13" s="56" t="s">
        <v>19</v>
      </c>
      <c r="G13" s="55"/>
      <c r="H13" s="56" t="s">
        <v>89</v>
      </c>
      <c r="I13" s="56" t="s">
        <v>92</v>
      </c>
      <c r="J13" s="56" t="s">
        <v>19</v>
      </c>
    </row>
    <row r="14" spans="1:10" ht="12.75">
      <c r="A14" s="59" t="s">
        <v>23</v>
      </c>
      <c r="B14" s="60">
        <v>316</v>
      </c>
      <c r="C14" s="74">
        <v>52745</v>
      </c>
      <c r="D14" s="74">
        <v>263896</v>
      </c>
      <c r="E14" s="74">
        <v>314408</v>
      </c>
      <c r="F14" s="57">
        <f>C14+D14-E14</f>
        <v>2233</v>
      </c>
      <c r="H14" s="57">
        <f>D14</f>
        <v>263896</v>
      </c>
      <c r="I14" s="57">
        <f>IF(F14&gt;=0,E14,E14+F14)</f>
        <v>314408</v>
      </c>
      <c r="J14" s="57">
        <f>C14+H14-I14</f>
        <v>2233</v>
      </c>
    </row>
    <row r="15" spans="1:10" ht="12.75">
      <c r="A15" s="59" t="s">
        <v>28</v>
      </c>
      <c r="B15" s="61">
        <v>310</v>
      </c>
      <c r="C15" s="74"/>
      <c r="D15" s="74"/>
      <c r="E15" s="74"/>
      <c r="F15" s="57">
        <f aca="true" t="shared" si="0" ref="F15:F31">C15+D15-E15</f>
        <v>0</v>
      </c>
      <c r="H15" s="57">
        <f aca="true" t="shared" si="1" ref="H15:H31">D15</f>
        <v>0</v>
      </c>
      <c r="I15" s="57">
        <f aca="true" t="shared" si="2" ref="I15:I31">IF(F15&gt;=0,E15,E15+F15)</f>
        <v>0</v>
      </c>
      <c r="J15" s="57">
        <f aca="true" t="shared" si="3" ref="J15:J31">C15+H15-I15</f>
        <v>0</v>
      </c>
    </row>
    <row r="16" spans="1:10" ht="12.75">
      <c r="A16" s="59" t="s">
        <v>156</v>
      </c>
      <c r="B16" s="61">
        <v>791</v>
      </c>
      <c r="C16" s="74"/>
      <c r="D16" s="74"/>
      <c r="E16" s="74"/>
      <c r="F16" s="57">
        <f t="shared" si="0"/>
        <v>0</v>
      </c>
      <c r="H16" s="57"/>
      <c r="I16" s="57"/>
      <c r="J16" s="57">
        <f t="shared" si="3"/>
        <v>0</v>
      </c>
    </row>
    <row r="17" spans="1:10" ht="12.75">
      <c r="A17" s="59" t="s">
        <v>32</v>
      </c>
      <c r="B17" s="61"/>
      <c r="C17" s="74"/>
      <c r="D17" s="74"/>
      <c r="E17" s="74"/>
      <c r="F17" s="57">
        <f t="shared" si="0"/>
        <v>0</v>
      </c>
      <c r="H17" s="57">
        <f t="shared" si="1"/>
        <v>0</v>
      </c>
      <c r="I17" s="57">
        <f t="shared" si="2"/>
        <v>0</v>
      </c>
      <c r="J17" s="57">
        <f t="shared" si="3"/>
        <v>0</v>
      </c>
    </row>
    <row r="18" spans="1:10" ht="26.25">
      <c r="A18" s="59" t="s">
        <v>33</v>
      </c>
      <c r="B18" s="61">
        <v>390</v>
      </c>
      <c r="C18" s="74"/>
      <c r="D18" s="74"/>
      <c r="E18" s="74"/>
      <c r="F18" s="57">
        <f t="shared" si="0"/>
        <v>0</v>
      </c>
      <c r="H18" s="57">
        <f t="shared" si="1"/>
        <v>0</v>
      </c>
      <c r="I18" s="57">
        <f t="shared" si="2"/>
        <v>0</v>
      </c>
      <c r="J18" s="57">
        <f t="shared" si="3"/>
        <v>0</v>
      </c>
    </row>
    <row r="19" spans="1:10" ht="12.75">
      <c r="A19" s="59" t="s">
        <v>35</v>
      </c>
      <c r="B19" s="61">
        <v>371</v>
      </c>
      <c r="C19" s="74"/>
      <c r="D19" s="74"/>
      <c r="E19" s="74"/>
      <c r="F19" s="57">
        <f t="shared" si="0"/>
        <v>0</v>
      </c>
      <c r="H19" s="57">
        <f t="shared" si="1"/>
        <v>0</v>
      </c>
      <c r="I19" s="57">
        <f t="shared" si="2"/>
        <v>0</v>
      </c>
      <c r="J19" s="57">
        <f t="shared" si="3"/>
        <v>0</v>
      </c>
    </row>
    <row r="20" spans="1:10" ht="12.75">
      <c r="A20" s="59" t="s">
        <v>37</v>
      </c>
      <c r="B20" s="61">
        <v>330</v>
      </c>
      <c r="C20" s="74"/>
      <c r="D20" s="74">
        <v>494148</v>
      </c>
      <c r="E20" s="74">
        <v>690158</v>
      </c>
      <c r="F20" s="57">
        <f t="shared" si="0"/>
        <v>-196010</v>
      </c>
      <c r="H20" s="57">
        <f t="shared" si="1"/>
        <v>494148</v>
      </c>
      <c r="I20" s="57">
        <f t="shared" si="2"/>
        <v>494148</v>
      </c>
      <c r="J20" s="57">
        <f t="shared" si="3"/>
        <v>0</v>
      </c>
    </row>
    <row r="21" spans="1:10" ht="12.75">
      <c r="A21" s="59" t="s">
        <v>38</v>
      </c>
      <c r="B21" s="61">
        <v>303</v>
      </c>
      <c r="C21" s="74"/>
      <c r="D21" s="74"/>
      <c r="E21" s="74">
        <v>144264</v>
      </c>
      <c r="F21" s="57">
        <f t="shared" si="0"/>
        <v>-144264</v>
      </c>
      <c r="H21" s="57">
        <f aca="true" t="shared" si="4" ref="H21:H28">D21</f>
        <v>0</v>
      </c>
      <c r="I21" s="57">
        <f aca="true" t="shared" si="5" ref="I21:I28">IF(F21&gt;=0,E21,E21+F21)</f>
        <v>0</v>
      </c>
      <c r="J21" s="57">
        <f t="shared" si="3"/>
        <v>0</v>
      </c>
    </row>
    <row r="22" spans="1:10" ht="26.25">
      <c r="A22" s="59" t="s">
        <v>39</v>
      </c>
      <c r="B22" s="61">
        <v>304</v>
      </c>
      <c r="C22" s="74"/>
      <c r="D22" s="74"/>
      <c r="E22" s="74"/>
      <c r="F22" s="57">
        <f t="shared" si="0"/>
        <v>0</v>
      </c>
      <c r="H22" s="57">
        <f t="shared" si="4"/>
        <v>0</v>
      </c>
      <c r="I22" s="57">
        <f t="shared" si="5"/>
        <v>0</v>
      </c>
      <c r="J22" s="57">
        <f t="shared" si="3"/>
        <v>0</v>
      </c>
    </row>
    <row r="23" spans="1:10" ht="26.25">
      <c r="A23" s="59" t="s">
        <v>40</v>
      </c>
      <c r="B23" s="61">
        <v>305</v>
      </c>
      <c r="C23" s="74"/>
      <c r="D23" s="74"/>
      <c r="E23" s="74"/>
      <c r="F23" s="57">
        <f t="shared" si="0"/>
        <v>0</v>
      </c>
      <c r="H23" s="57">
        <f t="shared" si="4"/>
        <v>0</v>
      </c>
      <c r="I23" s="57">
        <f t="shared" si="5"/>
        <v>0</v>
      </c>
      <c r="J23" s="57">
        <f t="shared" si="3"/>
        <v>0</v>
      </c>
    </row>
    <row r="24" spans="1:10" ht="12.75">
      <c r="A24" s="59" t="s">
        <v>41</v>
      </c>
      <c r="B24" s="61">
        <v>388</v>
      </c>
      <c r="C24" s="74"/>
      <c r="D24" s="74">
        <v>28839</v>
      </c>
      <c r="E24" s="74">
        <v>83002</v>
      </c>
      <c r="F24" s="57">
        <f t="shared" si="0"/>
        <v>-54163</v>
      </c>
      <c r="H24" s="57">
        <f t="shared" si="4"/>
        <v>28839</v>
      </c>
      <c r="I24" s="57">
        <f t="shared" si="5"/>
        <v>28839</v>
      </c>
      <c r="J24" s="57">
        <f t="shared" si="3"/>
        <v>0</v>
      </c>
    </row>
    <row r="25" spans="1:10" ht="26.25">
      <c r="A25" s="59" t="s">
        <v>155</v>
      </c>
      <c r="B25" s="61">
        <v>319</v>
      </c>
      <c r="C25" s="74"/>
      <c r="D25" s="74"/>
      <c r="E25" s="74"/>
      <c r="F25" s="57">
        <f t="shared" si="0"/>
        <v>0</v>
      </c>
      <c r="H25" s="57">
        <f t="shared" si="4"/>
        <v>0</v>
      </c>
      <c r="I25" s="57">
        <f t="shared" si="5"/>
        <v>0</v>
      </c>
      <c r="J25" s="57">
        <f t="shared" si="3"/>
        <v>0</v>
      </c>
    </row>
    <row r="26" spans="1:10" ht="12.75">
      <c r="A26" s="59" t="s">
        <v>42</v>
      </c>
      <c r="B26" s="61">
        <v>317</v>
      </c>
      <c r="C26" s="74"/>
      <c r="D26" s="74">
        <v>371698</v>
      </c>
      <c r="E26" s="74">
        <v>415090</v>
      </c>
      <c r="F26" s="57">
        <f t="shared" si="0"/>
        <v>-43392</v>
      </c>
      <c r="H26" s="57">
        <f t="shared" si="4"/>
        <v>371698</v>
      </c>
      <c r="I26" s="57">
        <f t="shared" si="5"/>
        <v>371698</v>
      </c>
      <c r="J26" s="57">
        <f t="shared" si="3"/>
        <v>0</v>
      </c>
    </row>
    <row r="27" spans="1:10" ht="12.75">
      <c r="A27" s="59" t="s">
        <v>43</v>
      </c>
      <c r="B27" s="61">
        <v>830</v>
      </c>
      <c r="C27" s="74"/>
      <c r="D27" s="74">
        <v>37477</v>
      </c>
      <c r="E27" s="74">
        <v>138947</v>
      </c>
      <c r="F27" s="57">
        <f t="shared" si="0"/>
        <v>-101470</v>
      </c>
      <c r="H27" s="57">
        <f t="shared" si="4"/>
        <v>37477</v>
      </c>
      <c r="I27" s="57">
        <f t="shared" si="5"/>
        <v>37477</v>
      </c>
      <c r="J27" s="57">
        <f t="shared" si="3"/>
        <v>0</v>
      </c>
    </row>
    <row r="28" spans="1:10" ht="12.75">
      <c r="A28" s="59" t="s">
        <v>157</v>
      </c>
      <c r="B28" s="49" t="s">
        <v>83</v>
      </c>
      <c r="C28" s="74"/>
      <c r="D28" s="74"/>
      <c r="E28" s="74"/>
      <c r="F28" s="57">
        <f t="shared" si="0"/>
        <v>0</v>
      </c>
      <c r="H28" s="57">
        <f t="shared" si="4"/>
        <v>0</v>
      </c>
      <c r="I28" s="57">
        <f t="shared" si="5"/>
        <v>0</v>
      </c>
      <c r="J28" s="57">
        <f t="shared" si="3"/>
        <v>0</v>
      </c>
    </row>
    <row r="29" spans="1:10" ht="12.75">
      <c r="A29" s="59" t="s">
        <v>46</v>
      </c>
      <c r="B29" s="61"/>
      <c r="C29" s="74"/>
      <c r="D29" s="74"/>
      <c r="E29" s="74"/>
      <c r="F29" s="57">
        <f t="shared" si="0"/>
        <v>0</v>
      </c>
      <c r="H29" s="57">
        <f t="shared" si="1"/>
        <v>0</v>
      </c>
      <c r="I29" s="57">
        <f t="shared" si="2"/>
        <v>0</v>
      </c>
      <c r="J29" s="57">
        <f t="shared" si="3"/>
        <v>0</v>
      </c>
    </row>
    <row r="30" spans="1:10" ht="26.25">
      <c r="A30" s="59" t="s">
        <v>47</v>
      </c>
      <c r="B30" s="61">
        <v>793</v>
      </c>
      <c r="C30" s="74"/>
      <c r="D30" s="74"/>
      <c r="E30" s="74"/>
      <c r="F30" s="57">
        <f t="shared" si="0"/>
        <v>0</v>
      </c>
      <c r="H30" s="57">
        <f t="shared" si="1"/>
        <v>0</v>
      </c>
      <c r="I30" s="57">
        <f t="shared" si="2"/>
        <v>0</v>
      </c>
      <c r="J30" s="57">
        <f t="shared" si="3"/>
        <v>0</v>
      </c>
    </row>
    <row r="31" spans="1:10" ht="26.25">
      <c r="A31" s="59" t="s">
        <v>48</v>
      </c>
      <c r="B31" s="61">
        <v>792</v>
      </c>
      <c r="C31" s="74"/>
      <c r="D31" s="74"/>
      <c r="E31" s="74"/>
      <c r="F31" s="57">
        <f t="shared" si="0"/>
        <v>0</v>
      </c>
      <c r="H31" s="57">
        <f t="shared" si="1"/>
        <v>0</v>
      </c>
      <c r="I31" s="57">
        <f t="shared" si="2"/>
        <v>0</v>
      </c>
      <c r="J31" s="57">
        <f t="shared" si="3"/>
        <v>0</v>
      </c>
    </row>
    <row r="32" spans="1:10" ht="13.5" thickBot="1">
      <c r="A32" s="59"/>
      <c r="B32" s="61"/>
      <c r="F32" s="62" t="s">
        <v>49</v>
      </c>
      <c r="H32" s="76">
        <f>SUM(H14:H31)</f>
        <v>1196058</v>
      </c>
      <c r="I32" s="76">
        <f>SUM(I14:I31)</f>
        <v>1246570</v>
      </c>
      <c r="J32" s="63">
        <f>SUM(J14:J31)</f>
        <v>2233</v>
      </c>
    </row>
    <row r="33" spans="1:10" ht="13.5" thickTop="1">
      <c r="A33" s="59"/>
      <c r="B33" s="61"/>
      <c r="F33" s="62"/>
      <c r="H33" s="66" t="s">
        <v>51</v>
      </c>
      <c r="I33" s="64"/>
      <c r="J33" s="64"/>
    </row>
    <row r="34" ht="12.75">
      <c r="B34" s="49"/>
    </row>
    <row r="35" spans="1:2" ht="12.75">
      <c r="A35" s="50" t="s">
        <v>30</v>
      </c>
      <c r="B35" s="49"/>
    </row>
    <row r="36" spans="1:2" ht="12.75">
      <c r="A36" s="59" t="s">
        <v>24</v>
      </c>
      <c r="B36" s="61">
        <v>385</v>
      </c>
    </row>
    <row r="37" spans="1:2" ht="26.25">
      <c r="A37" s="59" t="s">
        <v>25</v>
      </c>
      <c r="B37" s="60" t="s">
        <v>26</v>
      </c>
    </row>
    <row r="38" spans="1:2" ht="12.75">
      <c r="A38" s="59" t="s">
        <v>27</v>
      </c>
      <c r="B38" s="61">
        <v>795</v>
      </c>
    </row>
    <row r="39" spans="1:2" ht="26.25">
      <c r="A39" s="59" t="s">
        <v>158</v>
      </c>
      <c r="B39" s="60" t="s">
        <v>26</v>
      </c>
    </row>
    <row r="40" spans="1:2" ht="12.75">
      <c r="A40" s="59" t="s">
        <v>29</v>
      </c>
      <c r="B40" s="61"/>
    </row>
    <row r="41" spans="1:2" ht="12.75">
      <c r="A41" s="59" t="s">
        <v>34</v>
      </c>
      <c r="B41" s="61">
        <v>302</v>
      </c>
    </row>
    <row r="42" spans="1:2" ht="12.75">
      <c r="A42" s="59" t="s">
        <v>36</v>
      </c>
      <c r="B42" s="61">
        <v>794</v>
      </c>
    </row>
    <row r="43" spans="1:2" ht="12.75">
      <c r="A43" s="59" t="s">
        <v>44</v>
      </c>
      <c r="B43" s="60" t="s">
        <v>45</v>
      </c>
    </row>
    <row r="44" spans="1:2" ht="39">
      <c r="A44" s="59" t="s">
        <v>151</v>
      </c>
      <c r="B44" s="60" t="s">
        <v>152</v>
      </c>
    </row>
  </sheetData>
  <sheetProtection sheet="1" objects="1" scenarios="1"/>
  <mergeCells count="2">
    <mergeCell ref="H11:J11"/>
    <mergeCell ref="A1:J1"/>
  </mergeCells>
  <printOptions/>
  <pageMargins left="0.75" right="0.75" top="1" bottom="1" header="0.5" footer="0.5"/>
  <pageSetup fitToHeight="1" fitToWidth="1" horizontalDpi="600" verticalDpi="600" orientation="landscape" scale="6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J42"/>
  <sheetViews>
    <sheetView zoomScale="85" zoomScaleNormal="85" zoomScalePageLayoutView="0" workbookViewId="0" topLeftCell="A1">
      <selection activeCell="E21" sqref="E21"/>
    </sheetView>
  </sheetViews>
  <sheetFormatPr defaultColWidth="9.140625" defaultRowHeight="12.75"/>
  <cols>
    <col min="1" max="1" width="30.421875" style="0" customWidth="1"/>
    <col min="2" max="2" width="15.00390625" style="0" bestFit="1" customWidth="1"/>
    <col min="3" max="3" width="17.8515625" style="6" bestFit="1" customWidth="1"/>
    <col min="4" max="4" width="15.8515625" style="6" bestFit="1" customWidth="1"/>
    <col min="5" max="5" width="19.00390625" style="6" bestFit="1" customWidth="1"/>
    <col min="6" max="6" width="14.8515625" style="6" bestFit="1" customWidth="1"/>
    <col min="7" max="7" width="2.7109375" style="6" customWidth="1"/>
    <col min="8" max="8" width="17.8515625" style="0" bestFit="1" customWidth="1"/>
    <col min="9" max="9" width="20.8515625" style="0" bestFit="1" customWidth="1"/>
    <col min="10" max="10" width="15.00390625" style="0" bestFit="1" customWidth="1"/>
  </cols>
  <sheetData>
    <row r="1" spans="1:10" ht="12.75">
      <c r="A1" s="130" t="s">
        <v>159</v>
      </c>
      <c r="B1" s="130"/>
      <c r="C1" s="130"/>
      <c r="D1" s="130"/>
      <c r="E1" s="130"/>
      <c r="F1" s="130"/>
      <c r="G1" s="130"/>
      <c r="H1" s="130"/>
      <c r="I1" s="130"/>
      <c r="J1" s="130"/>
    </row>
    <row r="4" spans="1:2" ht="12.75">
      <c r="A4" s="54" t="s">
        <v>20</v>
      </c>
      <c r="B4" s="54"/>
    </row>
    <row r="5" spans="1:2" ht="12.75">
      <c r="A5" s="54" t="s">
        <v>160</v>
      </c>
      <c r="B5" s="54"/>
    </row>
    <row r="6" spans="1:2" ht="12.75">
      <c r="A6" s="54" t="s">
        <v>81</v>
      </c>
      <c r="B6" s="54"/>
    </row>
    <row r="7" spans="1:2" ht="12.75">
      <c r="A7" s="54"/>
      <c r="B7" s="54"/>
    </row>
    <row r="9" spans="1:3" ht="15">
      <c r="A9" s="50" t="s">
        <v>31</v>
      </c>
      <c r="B9" s="50"/>
      <c r="C9" s="85"/>
    </row>
    <row r="11" spans="6:10" ht="12.75">
      <c r="F11" s="65" t="s">
        <v>50</v>
      </c>
      <c r="H11" s="128" t="s">
        <v>21</v>
      </c>
      <c r="I11" s="129"/>
      <c r="J11" s="129"/>
    </row>
    <row r="12" spans="1:10" ht="12.75">
      <c r="A12" s="52"/>
      <c r="B12" s="52"/>
      <c r="C12" s="55" t="s">
        <v>161</v>
      </c>
      <c r="D12" s="55"/>
      <c r="E12" s="55"/>
      <c r="F12" s="55" t="s">
        <v>164</v>
      </c>
      <c r="G12" s="55"/>
      <c r="H12" s="55"/>
      <c r="I12" s="55"/>
      <c r="J12" s="55" t="s">
        <v>164</v>
      </c>
    </row>
    <row r="13" spans="1:10" ht="12.75">
      <c r="A13" s="53" t="s">
        <v>18</v>
      </c>
      <c r="B13" s="53" t="s">
        <v>22</v>
      </c>
      <c r="C13" s="56" t="s">
        <v>19</v>
      </c>
      <c r="D13" s="56" t="s">
        <v>162</v>
      </c>
      <c r="E13" s="56" t="s">
        <v>163</v>
      </c>
      <c r="F13" s="56" t="s">
        <v>19</v>
      </c>
      <c r="G13" s="55"/>
      <c r="H13" s="56" t="s">
        <v>162</v>
      </c>
      <c r="I13" s="56" t="s">
        <v>165</v>
      </c>
      <c r="J13" s="56" t="s">
        <v>19</v>
      </c>
    </row>
    <row r="14" spans="1:10" ht="12.75">
      <c r="A14" s="59" t="s">
        <v>23</v>
      </c>
      <c r="B14" s="60">
        <v>316</v>
      </c>
      <c r="C14" s="86">
        <f>'Restricted Accounts - FY ''16'!J14</f>
        <v>2233</v>
      </c>
      <c r="D14" s="74">
        <v>264643</v>
      </c>
      <c r="E14" s="74">
        <v>232380</v>
      </c>
      <c r="F14" s="57">
        <f>C14+D14-E14</f>
        <v>34496</v>
      </c>
      <c r="H14" s="57">
        <f>D14</f>
        <v>264643</v>
      </c>
      <c r="I14" s="57">
        <f>IF(F14&gt;=0,E14,E14+F14)</f>
        <v>232380</v>
      </c>
      <c r="J14" s="57">
        <f>C14+H14-I14</f>
        <v>34496</v>
      </c>
    </row>
    <row r="15" spans="1:10" ht="12.75">
      <c r="A15" s="59" t="s">
        <v>28</v>
      </c>
      <c r="B15" s="61">
        <v>310</v>
      </c>
      <c r="C15" s="86">
        <f>'Restricted Accounts - FY ''16'!J15</f>
        <v>0</v>
      </c>
      <c r="D15" s="74"/>
      <c r="E15" s="74"/>
      <c r="F15" s="57">
        <f aca="true" t="shared" si="0" ref="F15:F31">C15+D15-E15</f>
        <v>0</v>
      </c>
      <c r="H15" s="57">
        <f aca="true" t="shared" si="1" ref="H15:H31">D15</f>
        <v>0</v>
      </c>
      <c r="I15" s="57">
        <f aca="true" t="shared" si="2" ref="I15:I31">IF(F15&gt;=0,E15,E15+F15)</f>
        <v>0</v>
      </c>
      <c r="J15" s="57">
        <f aca="true" t="shared" si="3" ref="J15:J31">C15+H15-I15</f>
        <v>0</v>
      </c>
    </row>
    <row r="16" spans="1:10" ht="12.75">
      <c r="A16" s="59" t="s">
        <v>156</v>
      </c>
      <c r="B16" s="61">
        <v>791</v>
      </c>
      <c r="C16" s="86">
        <f>'Restricted Accounts - FY ''16'!J16</f>
        <v>0</v>
      </c>
      <c r="D16" s="74"/>
      <c r="E16" s="74"/>
      <c r="F16" s="57">
        <f t="shared" si="0"/>
        <v>0</v>
      </c>
      <c r="H16" s="57"/>
      <c r="I16" s="57"/>
      <c r="J16" s="57">
        <f t="shared" si="3"/>
        <v>0</v>
      </c>
    </row>
    <row r="17" spans="1:10" ht="12.75">
      <c r="A17" s="59" t="s">
        <v>32</v>
      </c>
      <c r="B17" s="61"/>
      <c r="C17" s="86">
        <f>'Restricted Accounts - FY ''16'!J17</f>
        <v>0</v>
      </c>
      <c r="D17" s="74"/>
      <c r="E17" s="74"/>
      <c r="F17" s="57">
        <f t="shared" si="0"/>
        <v>0</v>
      </c>
      <c r="H17" s="57">
        <f t="shared" si="1"/>
        <v>0</v>
      </c>
      <c r="I17" s="57">
        <f t="shared" si="2"/>
        <v>0</v>
      </c>
      <c r="J17" s="57">
        <f t="shared" si="3"/>
        <v>0</v>
      </c>
    </row>
    <row r="18" spans="1:10" ht="26.25">
      <c r="A18" s="59" t="s">
        <v>33</v>
      </c>
      <c r="B18" s="61">
        <v>390</v>
      </c>
      <c r="C18" s="86">
        <f>'Restricted Accounts - FY ''16'!J18</f>
        <v>0</v>
      </c>
      <c r="D18" s="74"/>
      <c r="E18" s="74"/>
      <c r="F18" s="57">
        <f t="shared" si="0"/>
        <v>0</v>
      </c>
      <c r="H18" s="57">
        <f t="shared" si="1"/>
        <v>0</v>
      </c>
      <c r="I18" s="57">
        <f t="shared" si="2"/>
        <v>0</v>
      </c>
      <c r="J18" s="57">
        <f t="shared" si="3"/>
        <v>0</v>
      </c>
    </row>
    <row r="19" spans="1:10" ht="12.75">
      <c r="A19" s="59" t="s">
        <v>35</v>
      </c>
      <c r="B19" s="61">
        <v>371</v>
      </c>
      <c r="C19" s="86">
        <f>'Restricted Accounts - FY ''16'!J19</f>
        <v>0</v>
      </c>
      <c r="D19" s="74"/>
      <c r="E19" s="74"/>
      <c r="F19" s="57">
        <f t="shared" si="0"/>
        <v>0</v>
      </c>
      <c r="H19" s="57">
        <f t="shared" si="1"/>
        <v>0</v>
      </c>
      <c r="I19" s="57">
        <f t="shared" si="2"/>
        <v>0</v>
      </c>
      <c r="J19" s="57">
        <f t="shared" si="3"/>
        <v>0</v>
      </c>
    </row>
    <row r="20" spans="1:10" ht="12.75">
      <c r="A20" s="59" t="s">
        <v>37</v>
      </c>
      <c r="B20" s="61">
        <v>330</v>
      </c>
      <c r="C20" s="86">
        <f>'Restricted Accounts - FY ''16'!J20</f>
        <v>0</v>
      </c>
      <c r="D20" s="74">
        <v>504414</v>
      </c>
      <c r="E20" s="74">
        <v>602656</v>
      </c>
      <c r="F20" s="57">
        <f t="shared" si="0"/>
        <v>-98242</v>
      </c>
      <c r="H20" s="57">
        <f t="shared" si="1"/>
        <v>504414</v>
      </c>
      <c r="I20" s="57">
        <f t="shared" si="2"/>
        <v>504414</v>
      </c>
      <c r="J20" s="57">
        <f t="shared" si="3"/>
        <v>0</v>
      </c>
    </row>
    <row r="21" spans="1:10" ht="12.75">
      <c r="A21" s="59" t="s">
        <v>38</v>
      </c>
      <c r="B21" s="61">
        <v>303</v>
      </c>
      <c r="C21" s="86">
        <f>'Restricted Accounts - FY ''16'!J21</f>
        <v>0</v>
      </c>
      <c r="D21" s="74"/>
      <c r="E21" s="74">
        <v>120000</v>
      </c>
      <c r="F21" s="57">
        <f t="shared" si="0"/>
        <v>-120000</v>
      </c>
      <c r="H21" s="57">
        <f t="shared" si="1"/>
        <v>0</v>
      </c>
      <c r="I21" s="57">
        <f t="shared" si="2"/>
        <v>0</v>
      </c>
      <c r="J21" s="57">
        <f t="shared" si="3"/>
        <v>0</v>
      </c>
    </row>
    <row r="22" spans="1:10" ht="26.25">
      <c r="A22" s="59" t="s">
        <v>39</v>
      </c>
      <c r="B22" s="61">
        <v>304</v>
      </c>
      <c r="C22" s="86">
        <f>'Restricted Accounts - FY ''16'!J22</f>
        <v>0</v>
      </c>
      <c r="D22" s="74"/>
      <c r="E22" s="74"/>
      <c r="F22" s="57">
        <f t="shared" si="0"/>
        <v>0</v>
      </c>
      <c r="H22" s="57">
        <f t="shared" si="1"/>
        <v>0</v>
      </c>
      <c r="I22" s="57">
        <f t="shared" si="2"/>
        <v>0</v>
      </c>
      <c r="J22" s="57">
        <f t="shared" si="3"/>
        <v>0</v>
      </c>
    </row>
    <row r="23" spans="1:10" ht="26.25">
      <c r="A23" s="59" t="s">
        <v>40</v>
      </c>
      <c r="B23" s="61">
        <v>305</v>
      </c>
      <c r="C23" s="86">
        <f>'Restricted Accounts - FY ''16'!J23</f>
        <v>0</v>
      </c>
      <c r="D23" s="74"/>
      <c r="E23" s="74"/>
      <c r="F23" s="57">
        <f t="shared" si="0"/>
        <v>0</v>
      </c>
      <c r="H23" s="57">
        <f t="shared" si="1"/>
        <v>0</v>
      </c>
      <c r="I23" s="57">
        <f t="shared" si="2"/>
        <v>0</v>
      </c>
      <c r="J23" s="57">
        <f t="shared" si="3"/>
        <v>0</v>
      </c>
    </row>
    <row r="24" spans="1:10" ht="12.75">
      <c r="A24" s="59" t="s">
        <v>41</v>
      </c>
      <c r="B24" s="61">
        <v>388</v>
      </c>
      <c r="C24" s="86">
        <f>'Restricted Accounts - FY ''16'!J24</f>
        <v>0</v>
      </c>
      <c r="D24" s="74">
        <v>29053</v>
      </c>
      <c r="E24" s="74">
        <v>48654</v>
      </c>
      <c r="F24" s="57">
        <f t="shared" si="0"/>
        <v>-19601</v>
      </c>
      <c r="H24" s="57">
        <f t="shared" si="1"/>
        <v>29053</v>
      </c>
      <c r="I24" s="57">
        <f>IF(F24&gt;=0,E24,E24+F24)</f>
        <v>29053</v>
      </c>
      <c r="J24" s="57">
        <f>C24+H24-I24</f>
        <v>0</v>
      </c>
    </row>
    <row r="25" spans="1:10" ht="26.25">
      <c r="A25" s="59" t="s">
        <v>155</v>
      </c>
      <c r="B25" s="61">
        <v>319</v>
      </c>
      <c r="C25" s="86">
        <f>'Restricted Accounts - FY ''16'!J25</f>
        <v>0</v>
      </c>
      <c r="D25" s="74"/>
      <c r="E25" s="74"/>
      <c r="F25" s="57">
        <f t="shared" si="0"/>
        <v>0</v>
      </c>
      <c r="H25" s="57">
        <f t="shared" si="1"/>
        <v>0</v>
      </c>
      <c r="I25" s="57">
        <f>IF(F25&gt;=0,E25,E25+F25)</f>
        <v>0</v>
      </c>
      <c r="J25" s="57">
        <f>C25+H25-I25</f>
        <v>0</v>
      </c>
    </row>
    <row r="26" spans="1:10" ht="12.75">
      <c r="A26" s="59" t="s">
        <v>42</v>
      </c>
      <c r="B26" s="61">
        <v>317</v>
      </c>
      <c r="C26" s="86">
        <f>'Restricted Accounts - FY ''16'!J26</f>
        <v>0</v>
      </c>
      <c r="D26" s="74">
        <v>325198</v>
      </c>
      <c r="E26" s="74">
        <v>208612</v>
      </c>
      <c r="F26" s="57">
        <f t="shared" si="0"/>
        <v>116586</v>
      </c>
      <c r="H26" s="57">
        <f t="shared" si="1"/>
        <v>325198</v>
      </c>
      <c r="I26" s="57">
        <f t="shared" si="2"/>
        <v>208612</v>
      </c>
      <c r="J26" s="57">
        <f t="shared" si="3"/>
        <v>116586</v>
      </c>
    </row>
    <row r="27" spans="1:10" ht="12.75">
      <c r="A27" s="59" t="s">
        <v>43</v>
      </c>
      <c r="B27" s="61">
        <v>830</v>
      </c>
      <c r="C27" s="86">
        <f>'Restricted Accounts - FY ''16'!J27</f>
        <v>0</v>
      </c>
      <c r="D27" s="74">
        <v>38619</v>
      </c>
      <c r="E27" s="74">
        <v>144955</v>
      </c>
      <c r="F27" s="57">
        <f t="shared" si="0"/>
        <v>-106336</v>
      </c>
      <c r="H27" s="57">
        <f t="shared" si="1"/>
        <v>38619</v>
      </c>
      <c r="I27" s="57">
        <f t="shared" si="2"/>
        <v>38619</v>
      </c>
      <c r="J27" s="57">
        <f t="shared" si="3"/>
        <v>0</v>
      </c>
    </row>
    <row r="28" spans="1:10" ht="12.75">
      <c r="A28" s="59" t="s">
        <v>157</v>
      </c>
      <c r="B28" s="49" t="s">
        <v>83</v>
      </c>
      <c r="C28" s="86">
        <f>'Restricted Accounts - FY ''16'!J28</f>
        <v>0</v>
      </c>
      <c r="D28" s="74"/>
      <c r="E28" s="74"/>
      <c r="F28" s="57">
        <f t="shared" si="0"/>
        <v>0</v>
      </c>
      <c r="H28" s="57">
        <f t="shared" si="1"/>
        <v>0</v>
      </c>
      <c r="I28" s="57">
        <f t="shared" si="2"/>
        <v>0</v>
      </c>
      <c r="J28" s="57">
        <f t="shared" si="3"/>
        <v>0</v>
      </c>
    </row>
    <row r="29" spans="1:10" ht="12.75">
      <c r="A29" s="59" t="s">
        <v>46</v>
      </c>
      <c r="B29" s="61"/>
      <c r="C29" s="86">
        <f>'Restricted Accounts - FY ''16'!J29</f>
        <v>0</v>
      </c>
      <c r="D29" s="74"/>
      <c r="E29" s="74"/>
      <c r="F29" s="57">
        <f t="shared" si="0"/>
        <v>0</v>
      </c>
      <c r="H29" s="57">
        <f t="shared" si="1"/>
        <v>0</v>
      </c>
      <c r="I29" s="57">
        <f t="shared" si="2"/>
        <v>0</v>
      </c>
      <c r="J29" s="57">
        <f t="shared" si="3"/>
        <v>0</v>
      </c>
    </row>
    <row r="30" spans="1:10" ht="26.25">
      <c r="A30" s="59" t="s">
        <v>47</v>
      </c>
      <c r="B30" s="61">
        <v>793</v>
      </c>
      <c r="C30" s="86">
        <f>'Restricted Accounts - FY ''16'!J30</f>
        <v>0</v>
      </c>
      <c r="D30" s="74"/>
      <c r="E30" s="74"/>
      <c r="F30" s="57">
        <f t="shared" si="0"/>
        <v>0</v>
      </c>
      <c r="H30" s="57">
        <f t="shared" si="1"/>
        <v>0</v>
      </c>
      <c r="I30" s="57">
        <f t="shared" si="2"/>
        <v>0</v>
      </c>
      <c r="J30" s="57">
        <f t="shared" si="3"/>
        <v>0</v>
      </c>
    </row>
    <row r="31" spans="1:10" ht="26.25">
      <c r="A31" s="59" t="s">
        <v>48</v>
      </c>
      <c r="B31" s="61">
        <v>792</v>
      </c>
      <c r="C31" s="86">
        <f>'Restricted Accounts - FY ''16'!J31</f>
        <v>0</v>
      </c>
      <c r="D31" s="74"/>
      <c r="E31" s="74"/>
      <c r="F31" s="57">
        <f t="shared" si="0"/>
        <v>0</v>
      </c>
      <c r="H31" s="57">
        <f t="shared" si="1"/>
        <v>0</v>
      </c>
      <c r="I31" s="57">
        <f t="shared" si="2"/>
        <v>0</v>
      </c>
      <c r="J31" s="57">
        <f t="shared" si="3"/>
        <v>0</v>
      </c>
    </row>
    <row r="32" spans="1:10" ht="13.5" thickBot="1">
      <c r="A32" s="59"/>
      <c r="B32" s="61"/>
      <c r="F32" s="62" t="s">
        <v>49</v>
      </c>
      <c r="H32" s="76">
        <f>SUM(H14:H31)</f>
        <v>1161927</v>
      </c>
      <c r="I32" s="76">
        <f>SUM(I14:I31)</f>
        <v>1013078</v>
      </c>
      <c r="J32" s="63">
        <f>SUM(J14:J31)</f>
        <v>151082</v>
      </c>
    </row>
    <row r="33" spans="1:10" ht="13.5" thickTop="1">
      <c r="A33" s="59"/>
      <c r="B33" s="61"/>
      <c r="F33" s="62"/>
      <c r="H33" s="66" t="s">
        <v>51</v>
      </c>
      <c r="I33" s="64"/>
      <c r="J33" s="64"/>
    </row>
    <row r="34" ht="12.75">
      <c r="B34" s="49"/>
    </row>
    <row r="35" spans="1:2" ht="12.75">
      <c r="A35" s="50" t="s">
        <v>30</v>
      </c>
      <c r="B35" s="49"/>
    </row>
    <row r="36" spans="1:2" ht="39">
      <c r="A36" s="59" t="s">
        <v>25</v>
      </c>
      <c r="B36" s="60" t="s">
        <v>153</v>
      </c>
    </row>
    <row r="37" spans="1:2" ht="12.75">
      <c r="A37" s="59" t="s">
        <v>27</v>
      </c>
      <c r="B37" s="61">
        <v>795</v>
      </c>
    </row>
    <row r="38" spans="1:2" ht="12.75">
      <c r="A38" s="59" t="s">
        <v>29</v>
      </c>
      <c r="B38" s="61"/>
    </row>
    <row r="39" spans="1:2" ht="12.75">
      <c r="A39" s="59" t="s">
        <v>34</v>
      </c>
      <c r="B39" s="61">
        <v>302</v>
      </c>
    </row>
    <row r="40" spans="1:2" ht="12.75">
      <c r="A40" s="59" t="s">
        <v>36</v>
      </c>
      <c r="B40" s="61">
        <v>794</v>
      </c>
    </row>
    <row r="41" spans="1:2" ht="12.75">
      <c r="A41" s="59" t="s">
        <v>44</v>
      </c>
      <c r="B41" s="60" t="s">
        <v>45</v>
      </c>
    </row>
    <row r="42" spans="1:2" ht="39">
      <c r="A42" s="59" t="s">
        <v>151</v>
      </c>
      <c r="B42" s="60" t="s">
        <v>154</v>
      </c>
    </row>
  </sheetData>
  <sheetProtection sheet="1" objects="1" scenarios="1"/>
  <mergeCells count="2">
    <mergeCell ref="A1:J1"/>
    <mergeCell ref="H11:J11"/>
  </mergeCells>
  <printOptions/>
  <pageMargins left="0.75" right="0.75" top="1" bottom="1" header="0.5" footer="0.5"/>
  <pageSetup fitToHeight="1" fitToWidth="1" horizontalDpi="600" verticalDpi="600" orientation="landscape" scale="72"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C16"/>
  <sheetViews>
    <sheetView zoomScalePageLayoutView="0" workbookViewId="0" topLeftCell="A1">
      <selection activeCell="B13" sqref="B13"/>
    </sheetView>
  </sheetViews>
  <sheetFormatPr defaultColWidth="9.140625" defaultRowHeight="12.75"/>
  <cols>
    <col min="1" max="1" width="21.28125" style="0" customWidth="1"/>
    <col min="2" max="2" width="14.00390625" style="0" bestFit="1" customWidth="1"/>
    <col min="3" max="3" width="44.00390625" style="0" customWidth="1"/>
  </cols>
  <sheetData>
    <row r="1" spans="1:3" ht="12.75">
      <c r="A1" s="130" t="s">
        <v>70</v>
      </c>
      <c r="B1" s="130"/>
      <c r="C1" s="130"/>
    </row>
    <row r="4" ht="12.75">
      <c r="A4" s="54" t="s">
        <v>20</v>
      </c>
    </row>
    <row r="5" ht="12.75">
      <c r="A5" s="54" t="s">
        <v>71</v>
      </c>
    </row>
    <row r="6" ht="12.75">
      <c r="A6" s="54" t="s">
        <v>166</v>
      </c>
    </row>
    <row r="7" ht="12.75">
      <c r="A7" s="54" t="s">
        <v>239</v>
      </c>
    </row>
    <row r="10" spans="1:3" ht="12.75">
      <c r="A10" s="48" t="s">
        <v>19</v>
      </c>
      <c r="B10" s="74">
        <v>2027053</v>
      </c>
      <c r="C10" s="48" t="s">
        <v>167</v>
      </c>
    </row>
    <row r="11" ht="12.75">
      <c r="B11" s="6"/>
    </row>
    <row r="12" spans="1:3" ht="12.75">
      <c r="A12" s="48" t="s">
        <v>72</v>
      </c>
      <c r="B12" s="74">
        <v>16778588</v>
      </c>
      <c r="C12" s="48" t="s">
        <v>167</v>
      </c>
    </row>
    <row r="13" ht="12.75">
      <c r="B13" s="6"/>
    </row>
    <row r="14" spans="1:2" ht="12.75">
      <c r="A14" s="48" t="s">
        <v>73</v>
      </c>
      <c r="B14" s="125">
        <f>B12*0.025</f>
        <v>419464.7</v>
      </c>
    </row>
    <row r="16" spans="1:2" ht="12.75">
      <c r="A16" s="48" t="s">
        <v>74</v>
      </c>
      <c r="B16" s="57" t="str">
        <f>IF(B10&gt;=0,"$0",IF(-B14&lt;B10,"$0",B12*0.025+B10))</f>
        <v>$0</v>
      </c>
    </row>
  </sheetData>
  <sheetProtection sheet="1" objects="1" scenarios="1"/>
  <mergeCells count="1">
    <mergeCell ref="A1:C1"/>
  </mergeCells>
  <printOptions/>
  <pageMargins left="0.7" right="0.7" top="0.75" bottom="0.75" header="0.3" footer="0.3"/>
  <pageSetup horizontalDpi="600" verticalDpi="600"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dimension ref="A1:C30"/>
  <sheetViews>
    <sheetView zoomScalePageLayoutView="0" workbookViewId="0" topLeftCell="A1">
      <selection activeCell="B24" sqref="B24"/>
    </sheetView>
  </sheetViews>
  <sheetFormatPr defaultColWidth="9.140625" defaultRowHeight="12.75"/>
  <cols>
    <col min="1" max="1" width="20.140625" style="0" customWidth="1"/>
    <col min="2" max="2" width="14.00390625" style="0" bestFit="1" customWidth="1"/>
    <col min="3" max="3" width="49.140625" style="0" bestFit="1" customWidth="1"/>
  </cols>
  <sheetData>
    <row r="1" spans="1:3" ht="12.75">
      <c r="A1" s="130" t="s">
        <v>56</v>
      </c>
      <c r="B1" s="130"/>
      <c r="C1" s="130"/>
    </row>
    <row r="4" ht="12.75">
      <c r="A4" s="54" t="s">
        <v>20</v>
      </c>
    </row>
    <row r="5" spans="1:2" ht="12.75">
      <c r="A5" s="54" t="s">
        <v>71</v>
      </c>
      <c r="B5" s="68"/>
    </row>
    <row r="6" spans="1:2" ht="12.75">
      <c r="A6" s="71" t="s">
        <v>240</v>
      </c>
      <c r="B6" s="68"/>
    </row>
    <row r="7" spans="1:2" ht="12.75">
      <c r="A7" s="54" t="s">
        <v>239</v>
      </c>
      <c r="B7" s="68"/>
    </row>
    <row r="8" spans="1:2" ht="12.75">
      <c r="A8" s="71"/>
      <c r="B8" s="68"/>
    </row>
    <row r="9" spans="1:2" ht="12.75">
      <c r="A9" s="54"/>
      <c r="B9" s="68"/>
    </row>
    <row r="10" spans="1:2" ht="12.75">
      <c r="A10" s="50" t="s">
        <v>57</v>
      </c>
      <c r="B10" s="68"/>
    </row>
    <row r="11" ht="12.75">
      <c r="B11" s="68"/>
    </row>
    <row r="12" spans="1:3" ht="12.75">
      <c r="A12" s="48" t="s">
        <v>58</v>
      </c>
      <c r="B12" s="75">
        <v>2018</v>
      </c>
      <c r="C12" s="48" t="s">
        <v>61</v>
      </c>
    </row>
    <row r="13" spans="1:2" ht="12.75">
      <c r="A13" s="48"/>
      <c r="B13" s="72"/>
    </row>
    <row r="14" spans="1:3" ht="12.75">
      <c r="A14" s="48" t="s">
        <v>59</v>
      </c>
      <c r="B14" s="75">
        <v>28.2</v>
      </c>
      <c r="C14" s="48" t="s">
        <v>62</v>
      </c>
    </row>
    <row r="15" spans="1:2" ht="12.75">
      <c r="A15" s="48"/>
      <c r="B15" s="73"/>
    </row>
    <row r="16" spans="1:3" ht="12.75">
      <c r="A16" s="48" t="s">
        <v>60</v>
      </c>
      <c r="B16" s="75">
        <v>1.28</v>
      </c>
      <c r="C16" s="48" t="s">
        <v>63</v>
      </c>
    </row>
    <row r="18" spans="1:2" ht="13.5" thickBot="1">
      <c r="A18" s="70" t="s">
        <v>65</v>
      </c>
      <c r="B18" s="69">
        <f>SUM(B12:B16)</f>
        <v>2047.48</v>
      </c>
    </row>
    <row r="19" ht="13.5" thickTop="1"/>
    <row r="21" ht="12.75">
      <c r="A21" s="50" t="s">
        <v>64</v>
      </c>
    </row>
    <row r="23" spans="1:3" ht="12.75">
      <c r="A23" s="48" t="s">
        <v>69</v>
      </c>
      <c r="B23" s="74">
        <v>20671219</v>
      </c>
      <c r="C23" s="48" t="s">
        <v>77</v>
      </c>
    </row>
    <row r="24" spans="2:3" ht="12.75">
      <c r="B24" s="6"/>
      <c r="C24" t="s">
        <v>76</v>
      </c>
    </row>
    <row r="25" spans="1:2" ht="13.5" thickBot="1">
      <c r="A25" s="70" t="s">
        <v>66</v>
      </c>
      <c r="B25" s="69">
        <f>B23</f>
        <v>20671219</v>
      </c>
    </row>
    <row r="26" ht="13.5" thickTop="1">
      <c r="B26" s="6"/>
    </row>
    <row r="27" ht="12.75">
      <c r="B27" s="6"/>
    </row>
    <row r="28" spans="1:2" ht="12.75">
      <c r="A28" s="50" t="s">
        <v>67</v>
      </c>
      <c r="B28" s="6"/>
    </row>
    <row r="29" ht="12.75">
      <c r="B29" s="6"/>
    </row>
    <row r="30" spans="1:2" ht="13.5" thickBot="1">
      <c r="A30" s="70" t="s">
        <v>68</v>
      </c>
      <c r="B30" s="69">
        <f>B25/B18</f>
        <v>10095.932072596557</v>
      </c>
    </row>
    <row r="31" ht="13.5" thickTop="1"/>
  </sheetData>
  <sheetProtection sheet="1" objects="1" scenarios="1"/>
  <mergeCells count="1">
    <mergeCell ref="A1:C1"/>
  </mergeCells>
  <printOptions/>
  <pageMargins left="0.7" right="0.7" top="0.75" bottom="0.75" header="0.3" footer="0.3"/>
  <pageSetup horizontalDpi="600" verticalDpi="600" orientation="portrait" r:id="rId1"/>
  <headerFooter>
    <oddFooter>&amp;C&amp;A</oddFooter>
  </headerFooter>
  <ignoredErrors>
    <ignoredError sqref="B30" evalError="1"/>
  </ignoredErrors>
</worksheet>
</file>

<file path=xl/worksheets/sheet7.xml><?xml version="1.0" encoding="utf-8"?>
<worksheet xmlns="http://schemas.openxmlformats.org/spreadsheetml/2006/main" xmlns:r="http://schemas.openxmlformats.org/officeDocument/2006/relationships">
  <sheetPr>
    <pageSetUpPr fitToPage="1"/>
  </sheetPr>
  <dimension ref="A1:H32"/>
  <sheetViews>
    <sheetView tabSelected="1" zoomScalePageLayoutView="0" workbookViewId="0" topLeftCell="A1">
      <selection activeCell="G8" sqref="G8"/>
    </sheetView>
  </sheetViews>
  <sheetFormatPr defaultColWidth="0" defaultRowHeight="15" customHeight="1" zeroHeight="1"/>
  <cols>
    <col min="1" max="1" width="27.7109375" style="87" customWidth="1"/>
    <col min="2" max="8" width="18.7109375" style="87" customWidth="1"/>
    <col min="9" max="16384" width="9.140625" style="87" hidden="1" customWidth="1"/>
  </cols>
  <sheetData>
    <row r="1" spans="1:8" ht="15" customHeight="1">
      <c r="A1" s="144"/>
      <c r="B1" s="144" t="s">
        <v>168</v>
      </c>
      <c r="C1" s="147"/>
      <c r="D1" s="148" t="s">
        <v>169</v>
      </c>
      <c r="E1" s="149"/>
      <c r="F1" s="149"/>
      <c r="G1" s="150"/>
      <c r="H1" s="157" t="s">
        <v>170</v>
      </c>
    </row>
    <row r="2" spans="1:8" ht="15" customHeight="1">
      <c r="A2" s="145"/>
      <c r="B2" s="145" t="s">
        <v>171</v>
      </c>
      <c r="C2" s="160"/>
      <c r="D2" s="151"/>
      <c r="E2" s="152"/>
      <c r="F2" s="152"/>
      <c r="G2" s="153"/>
      <c r="H2" s="158"/>
    </row>
    <row r="3" spans="1:8" ht="15" customHeight="1">
      <c r="A3" s="146"/>
      <c r="B3" s="146" t="s">
        <v>172</v>
      </c>
      <c r="C3" s="161"/>
      <c r="D3" s="154"/>
      <c r="E3" s="155"/>
      <c r="F3" s="155"/>
      <c r="G3" s="156"/>
      <c r="H3" s="159"/>
    </row>
    <row r="4" spans="1:8" ht="15" customHeight="1">
      <c r="A4" s="88" t="s">
        <v>173</v>
      </c>
      <c r="B4" s="89"/>
      <c r="C4" s="90"/>
      <c r="D4" s="90"/>
      <c r="E4" s="90"/>
      <c r="F4" s="90"/>
      <c r="G4" s="90"/>
      <c r="H4" s="91"/>
    </row>
    <row r="5" spans="1:8" ht="15" customHeight="1">
      <c r="A5" s="92" t="s">
        <v>174</v>
      </c>
      <c r="B5" s="162"/>
      <c r="C5" s="162"/>
      <c r="D5" s="162"/>
      <c r="E5" s="162"/>
      <c r="F5" s="163"/>
      <c r="G5" s="93" t="s">
        <v>175</v>
      </c>
      <c r="H5" s="94"/>
    </row>
    <row r="6" spans="1:8" ht="48.75" customHeight="1">
      <c r="A6" s="95" t="s">
        <v>176</v>
      </c>
      <c r="B6" s="96" t="s">
        <v>177</v>
      </c>
      <c r="C6" s="96" t="s">
        <v>178</v>
      </c>
      <c r="D6" s="96" t="s">
        <v>179</v>
      </c>
      <c r="E6" s="96" t="s">
        <v>180</v>
      </c>
      <c r="F6" s="96" t="s">
        <v>181</v>
      </c>
      <c r="G6" s="96" t="s">
        <v>182</v>
      </c>
      <c r="H6" s="96" t="s">
        <v>183</v>
      </c>
    </row>
    <row r="7" spans="1:8" ht="16.5" customHeight="1">
      <c r="A7" s="97" t="s">
        <v>184</v>
      </c>
      <c r="B7" s="98">
        <f>'Revenues-Expenditures'!B12</f>
        <v>2419</v>
      </c>
      <c r="C7" s="98">
        <f>'Revenues-Expenditures'!B14+'Revenues-Expenditures'!B15</f>
        <v>2262847</v>
      </c>
      <c r="D7" s="98">
        <f>'Revenues-Expenditures'!C14+'Revenues-Expenditures'!C15</f>
        <v>2273522</v>
      </c>
      <c r="E7" s="99">
        <f>SUM(B7+C7-D7)</f>
        <v>-8256</v>
      </c>
      <c r="F7" s="98">
        <f>'Revenues-Expenditures'!B41+'Revenues-Expenditures'!B42+64994</f>
        <v>2482674</v>
      </c>
      <c r="G7" s="98">
        <f>'Revenues-Expenditures'!C41+'Revenues-Expenditures'!C42</f>
        <v>2143071</v>
      </c>
      <c r="H7" s="99">
        <f>SUM(E7+F7-G7)</f>
        <v>331347</v>
      </c>
    </row>
    <row r="8" spans="1:8" ht="16.5" customHeight="1">
      <c r="A8" s="97" t="s">
        <v>185</v>
      </c>
      <c r="B8" s="98">
        <f>'Revenues-Expenditures'!C12</f>
        <v>1912929</v>
      </c>
      <c r="C8" s="98">
        <f>'Revenues-Expenditures'!B17</f>
        <v>17515452</v>
      </c>
      <c r="D8" s="98">
        <f>'Revenues-Expenditures'!C17</f>
        <v>17401329</v>
      </c>
      <c r="E8" s="99">
        <f aca="true" t="shared" si="0" ref="E8:E17">SUM(B8+C8-D8)</f>
        <v>2027052</v>
      </c>
      <c r="F8" s="98">
        <f>'Revenues-Expenditures'!B44-64994</f>
        <v>17191688</v>
      </c>
      <c r="G8" s="98">
        <f>'Revenues-Expenditures'!C44</f>
        <v>17925702</v>
      </c>
      <c r="H8" s="99">
        <f aca="true" t="shared" si="1" ref="H8:H17">SUM(E8+F8-G8)</f>
        <v>1293038</v>
      </c>
    </row>
    <row r="9" spans="1:8" ht="16.5" customHeight="1">
      <c r="A9" s="97" t="s">
        <v>186</v>
      </c>
      <c r="B9" s="100">
        <f>'Revenues-Expenditures'!D12</f>
        <v>97831</v>
      </c>
      <c r="C9" s="98">
        <f>'Revenues-Expenditures'!D16</f>
        <v>1015780</v>
      </c>
      <c r="D9" s="98">
        <f>'Revenues-Expenditures'!E16</f>
        <v>1036682</v>
      </c>
      <c r="E9" s="99">
        <f t="shared" si="0"/>
        <v>76929</v>
      </c>
      <c r="F9" s="98">
        <f>'Revenues-Expenditures'!D43</f>
        <v>1019200</v>
      </c>
      <c r="G9" s="98">
        <f>'Revenues-Expenditures'!E43</f>
        <v>1051700</v>
      </c>
      <c r="H9" s="99">
        <f t="shared" si="1"/>
        <v>44429</v>
      </c>
    </row>
    <row r="10" spans="1:8" ht="16.5" customHeight="1">
      <c r="A10" s="97" t="s">
        <v>187</v>
      </c>
      <c r="B10" s="100">
        <f>'Revenues-Expenditures'!F12</f>
        <v>236720</v>
      </c>
      <c r="C10" s="98">
        <f>'Revenues-Expenditures'!F16</f>
        <v>916017</v>
      </c>
      <c r="D10" s="98">
        <f>'Revenues-Expenditures'!G16</f>
        <v>909429</v>
      </c>
      <c r="E10" s="99">
        <f t="shared" si="0"/>
        <v>243308</v>
      </c>
      <c r="F10" s="98">
        <f>'Revenues-Expenditures'!F43</f>
        <v>1068266</v>
      </c>
      <c r="G10" s="98">
        <f>'Revenues-Expenditures'!G43</f>
        <v>1008395</v>
      </c>
      <c r="H10" s="99">
        <f t="shared" si="1"/>
        <v>303179</v>
      </c>
    </row>
    <row r="11" spans="1:8" ht="16.5" customHeight="1">
      <c r="A11" s="97" t="s">
        <v>188</v>
      </c>
      <c r="B11" s="100">
        <f>'Revenues-Expenditures'!H12</f>
        <v>22098712</v>
      </c>
      <c r="C11" s="98">
        <f>'Revenues-Expenditures'!H16</f>
        <v>97461</v>
      </c>
      <c r="D11" s="98">
        <f>'Revenues-Expenditures'!I16</f>
        <v>17717976</v>
      </c>
      <c r="E11" s="99">
        <f t="shared" si="0"/>
        <v>4478197</v>
      </c>
      <c r="F11" s="98">
        <f>'Revenues-Expenditures'!H43</f>
        <v>0</v>
      </c>
      <c r="G11" s="98">
        <f>'Revenues-Expenditures'!I43</f>
        <v>2158712</v>
      </c>
      <c r="H11" s="99">
        <f t="shared" si="1"/>
        <v>2319485</v>
      </c>
    </row>
    <row r="12" spans="1:8" ht="16.5" customHeight="1">
      <c r="A12" s="97" t="s">
        <v>189</v>
      </c>
      <c r="B12" s="100">
        <f>'Revenues-Expenditures'!J12</f>
        <v>1053461</v>
      </c>
      <c r="C12" s="98">
        <f>'Revenues-Expenditures'!J16</f>
        <v>2150450</v>
      </c>
      <c r="D12" s="98">
        <f>'Revenues-Expenditures'!K16</f>
        <v>2611516</v>
      </c>
      <c r="E12" s="99">
        <f t="shared" si="0"/>
        <v>592395</v>
      </c>
      <c r="F12" s="98">
        <f>'Revenues-Expenditures'!J43</f>
        <v>2155189</v>
      </c>
      <c r="G12" s="98">
        <f>'Revenues-Expenditures'!K43</f>
        <v>2306081</v>
      </c>
      <c r="H12" s="99">
        <f t="shared" si="1"/>
        <v>441503</v>
      </c>
    </row>
    <row r="13" spans="1:8" ht="16.5" customHeight="1">
      <c r="A13" s="97" t="s">
        <v>190</v>
      </c>
      <c r="B13" s="100">
        <f>'Revenues-Expenditures'!B22</f>
        <v>28096</v>
      </c>
      <c r="C13" s="98">
        <f>'Revenues-Expenditures'!B26</f>
        <v>18</v>
      </c>
      <c r="D13" s="98">
        <f>'Revenues-Expenditures'!C23</f>
        <v>0</v>
      </c>
      <c r="E13" s="99">
        <f t="shared" si="0"/>
        <v>28114</v>
      </c>
      <c r="F13" s="98">
        <f>'Revenues-Expenditures'!B53</f>
        <v>150</v>
      </c>
      <c r="G13" s="98">
        <f>'Revenues-Expenditures'!C53</f>
        <v>500</v>
      </c>
      <c r="H13" s="99">
        <f t="shared" si="1"/>
        <v>27764</v>
      </c>
    </row>
    <row r="14" spans="1:8" ht="16.5" customHeight="1">
      <c r="A14" s="97" t="s">
        <v>191</v>
      </c>
      <c r="B14" s="100">
        <f>'Revenues-Expenditures'!D22</f>
        <v>0</v>
      </c>
      <c r="C14" s="101" t="s">
        <v>192</v>
      </c>
      <c r="D14" s="101"/>
      <c r="E14" s="102">
        <f>'Revenues-Expenditures'!D27</f>
        <v>0</v>
      </c>
      <c r="F14" s="101"/>
      <c r="G14" s="101"/>
      <c r="H14" s="102">
        <f>'Revenues-Expenditures'!D54</f>
        <v>0</v>
      </c>
    </row>
    <row r="15" spans="1:8" ht="16.5" customHeight="1">
      <c r="A15" s="97" t="s">
        <v>193</v>
      </c>
      <c r="B15" s="100">
        <f>'Revenues-Expenditures'!F22</f>
        <v>1287264</v>
      </c>
      <c r="C15" s="98">
        <f>'Revenues-Expenditures'!F26</f>
        <v>400784</v>
      </c>
      <c r="D15" s="98">
        <f>'Revenues-Expenditures'!G23</f>
        <v>475663.01</v>
      </c>
      <c r="E15" s="99">
        <f t="shared" si="0"/>
        <v>1212384.99</v>
      </c>
      <c r="F15" s="98">
        <f>'Revenues-Expenditures'!F53</f>
        <v>15000</v>
      </c>
      <c r="G15" s="98">
        <f>'Revenues-Expenditures'!G53</f>
        <v>0</v>
      </c>
      <c r="H15" s="99">
        <f t="shared" si="1"/>
        <v>1227384.99</v>
      </c>
    </row>
    <row r="16" spans="1:8" ht="16.5" customHeight="1">
      <c r="A16" s="97" t="s">
        <v>194</v>
      </c>
      <c r="B16" s="100">
        <f>'Revenues-Expenditures'!H22</f>
        <v>0</v>
      </c>
      <c r="C16" s="98">
        <f>'Revenues-Expenditures'!H26</f>
        <v>0</v>
      </c>
      <c r="D16" s="98">
        <f>'Revenues-Expenditures'!I23</f>
        <v>0</v>
      </c>
      <c r="E16" s="99">
        <f t="shared" si="0"/>
        <v>0</v>
      </c>
      <c r="F16" s="98">
        <f>'Revenues-Expenditures'!H53</f>
        <v>0</v>
      </c>
      <c r="G16" s="98">
        <f>'Revenues-Expenditures'!I53</f>
        <v>0</v>
      </c>
      <c r="H16" s="99">
        <f t="shared" si="1"/>
        <v>0</v>
      </c>
    </row>
    <row r="17" spans="1:8" ht="16.5" customHeight="1" thickBot="1">
      <c r="A17" s="103" t="s">
        <v>195</v>
      </c>
      <c r="B17" s="100">
        <f>'Revenues-Expenditures'!J22</f>
        <v>0</v>
      </c>
      <c r="C17" s="104">
        <f>'Revenues-Expenditures'!K26</f>
        <v>0</v>
      </c>
      <c r="D17" s="104">
        <f>'Revenues-Expenditures'!K23</f>
        <v>0</v>
      </c>
      <c r="E17" s="99">
        <f t="shared" si="0"/>
        <v>0</v>
      </c>
      <c r="F17" s="104">
        <f>'Revenues-Expenditures'!J53</f>
        <v>0</v>
      </c>
      <c r="G17" s="104">
        <f>'Revenues-Expenditures'!K53</f>
        <v>0</v>
      </c>
      <c r="H17" s="99">
        <f t="shared" si="1"/>
        <v>0</v>
      </c>
    </row>
    <row r="18" spans="1:8" ht="16.5" customHeight="1">
      <c r="A18" s="105" t="s">
        <v>196</v>
      </c>
      <c r="B18" s="106">
        <f>SUM(B7:B17)</f>
        <v>26717432</v>
      </c>
      <c r="C18" s="107">
        <f aca="true" t="shared" si="2" ref="C18:H18">SUM(C7:C17)</f>
        <v>24358809</v>
      </c>
      <c r="D18" s="107">
        <f t="shared" si="2"/>
        <v>42426117.01</v>
      </c>
      <c r="E18" s="107">
        <f t="shared" si="2"/>
        <v>8650123.99</v>
      </c>
      <c r="F18" s="107">
        <f t="shared" si="2"/>
        <v>23932167</v>
      </c>
      <c r="G18" s="107">
        <f t="shared" si="2"/>
        <v>26594161</v>
      </c>
      <c r="H18" s="107">
        <f t="shared" si="2"/>
        <v>5988129.99</v>
      </c>
    </row>
    <row r="19" spans="1:8" ht="30" customHeight="1" thickBot="1">
      <c r="A19" s="108" t="s">
        <v>197</v>
      </c>
      <c r="B19" s="100"/>
      <c r="C19" s="109"/>
      <c r="D19" s="139" t="s">
        <v>198</v>
      </c>
      <c r="E19" s="164"/>
      <c r="F19" s="164"/>
      <c r="G19" s="131"/>
      <c r="H19" s="131"/>
    </row>
    <row r="20" spans="1:8" ht="15" customHeight="1" thickTop="1">
      <c r="A20" s="110" t="s">
        <v>199</v>
      </c>
      <c r="B20" s="111">
        <v>32070371</v>
      </c>
      <c r="C20" s="112"/>
      <c r="D20" s="132" t="s">
        <v>200</v>
      </c>
      <c r="E20" s="132"/>
      <c r="F20" s="132"/>
      <c r="G20" s="134">
        <v>0</v>
      </c>
      <c r="H20" s="135"/>
    </row>
    <row r="21" spans="1:8" ht="15" customHeight="1">
      <c r="A21" s="97" t="s">
        <v>201</v>
      </c>
      <c r="B21" s="111">
        <v>489307</v>
      </c>
      <c r="C21" s="112"/>
      <c r="D21" s="133"/>
      <c r="E21" s="133"/>
      <c r="F21" s="133"/>
      <c r="G21" s="136"/>
      <c r="H21" s="137"/>
    </row>
    <row r="22" spans="1:8" ht="15" customHeight="1">
      <c r="A22" s="97" t="s">
        <v>202</v>
      </c>
      <c r="B22" s="111">
        <v>1756607</v>
      </c>
      <c r="C22" s="112"/>
      <c r="D22" s="138" t="s">
        <v>203</v>
      </c>
      <c r="E22" s="138"/>
      <c r="F22" s="138"/>
      <c r="G22" s="140" t="s">
        <v>192</v>
      </c>
      <c r="H22" s="141"/>
    </row>
    <row r="23" spans="1:8" ht="15" customHeight="1" thickBot="1">
      <c r="A23" s="97" t="s">
        <v>204</v>
      </c>
      <c r="B23" s="113">
        <f>SUM(B20+B21-B22)</f>
        <v>30803071</v>
      </c>
      <c r="C23" s="114"/>
      <c r="D23" s="139"/>
      <c r="E23" s="139"/>
      <c r="F23" s="139"/>
      <c r="G23" s="142"/>
      <c r="H23" s="143"/>
    </row>
    <row r="24" spans="1:8" ht="15" customHeight="1" thickBot="1" thickTop="1">
      <c r="A24" s="115" t="s">
        <v>205</v>
      </c>
      <c r="B24" s="116"/>
      <c r="C24" s="117"/>
      <c r="D24" s="177" t="s">
        <v>206</v>
      </c>
      <c r="E24" s="177"/>
      <c r="F24" s="177"/>
      <c r="G24" s="178">
        <f>'Cost Per ADM'!B25</f>
        <v>20671219</v>
      </c>
      <c r="H24" s="179"/>
    </row>
    <row r="25" spans="1:8" ht="28.5" customHeight="1" thickTop="1">
      <c r="A25" s="118" t="s">
        <v>207</v>
      </c>
      <c r="B25" s="119">
        <v>0</v>
      </c>
      <c r="C25" s="112"/>
      <c r="D25" s="180" t="s">
        <v>208</v>
      </c>
      <c r="E25" s="181"/>
      <c r="F25" s="182"/>
      <c r="G25" s="183">
        <f>'Cost Per ADM'!B18</f>
        <v>2047.48</v>
      </c>
      <c r="H25" s="184"/>
    </row>
    <row r="26" spans="1:8" ht="15" customHeight="1">
      <c r="A26" s="97" t="s">
        <v>209</v>
      </c>
      <c r="B26" s="120">
        <v>0</v>
      </c>
      <c r="C26" s="121"/>
      <c r="D26" s="185" t="s">
        <v>210</v>
      </c>
      <c r="E26" s="185"/>
      <c r="F26" s="185"/>
      <c r="G26" s="186">
        <f>IF(AND(G24&gt;0,G25&gt;0),G24/G25," ")</f>
        <v>10095.932072596557</v>
      </c>
      <c r="H26" s="187"/>
    </row>
    <row r="27" spans="1:8" ht="15" customHeight="1">
      <c r="A27" s="165" t="s">
        <v>211</v>
      </c>
      <c r="B27" s="166"/>
      <c r="C27" s="166"/>
      <c r="D27" s="166"/>
      <c r="E27" s="166"/>
      <c r="F27" s="166"/>
      <c r="G27" s="166"/>
      <c r="H27" s="167"/>
    </row>
    <row r="28" spans="1:8" ht="15" customHeight="1">
      <c r="A28" s="168" t="s">
        <v>212</v>
      </c>
      <c r="B28" s="169"/>
      <c r="C28" s="169"/>
      <c r="D28" s="169"/>
      <c r="E28" s="169"/>
      <c r="F28" s="169"/>
      <c r="G28" s="169"/>
      <c r="H28" s="170"/>
    </row>
    <row r="29" spans="1:8" ht="15" customHeight="1">
      <c r="A29" s="171" t="s">
        <v>248</v>
      </c>
      <c r="B29" s="172"/>
      <c r="C29" s="172"/>
      <c r="D29" s="172"/>
      <c r="E29" s="172"/>
      <c r="F29" s="172"/>
      <c r="G29" s="172"/>
      <c r="H29" s="173"/>
    </row>
    <row r="30" spans="1:8" ht="19.5" customHeight="1">
      <c r="A30" s="174"/>
      <c r="B30" s="175"/>
      <c r="C30" s="175"/>
      <c r="D30" s="175"/>
      <c r="E30" s="175"/>
      <c r="F30" s="175"/>
      <c r="G30" s="175"/>
      <c r="H30" s="176"/>
    </row>
    <row r="31" spans="1:8" ht="15" customHeight="1">
      <c r="A31" s="122" t="s">
        <v>213</v>
      </c>
      <c r="B31" s="123"/>
      <c r="C31" s="123"/>
      <c r="D31" s="123"/>
      <c r="E31" s="123"/>
      <c r="F31" s="123"/>
      <c r="G31" s="123"/>
      <c r="H31" s="123"/>
    </row>
    <row r="32" ht="15" customHeight="1">
      <c r="A32" s="124" t="s">
        <v>214</v>
      </c>
    </row>
    <row r="33" ht="15" customHeight="1" hidden="1"/>
  </sheetData>
  <sheetProtection sheet="1" objects="1" scenarios="1"/>
  <mergeCells count="22">
    <mergeCell ref="D26:F26"/>
    <mergeCell ref="G26:H26"/>
    <mergeCell ref="B3:C3"/>
    <mergeCell ref="B5:F5"/>
    <mergeCell ref="D19:F19"/>
    <mergeCell ref="A27:H27"/>
    <mergeCell ref="A28:H28"/>
    <mergeCell ref="A29:H30"/>
    <mergeCell ref="D24:F24"/>
    <mergeCell ref="G24:H24"/>
    <mergeCell ref="D25:F25"/>
    <mergeCell ref="G25:H25"/>
    <mergeCell ref="G19:H19"/>
    <mergeCell ref="D20:F21"/>
    <mergeCell ref="G20:H21"/>
    <mergeCell ref="D22:F23"/>
    <mergeCell ref="G22:H23"/>
    <mergeCell ref="A1:A3"/>
    <mergeCell ref="B1:C1"/>
    <mergeCell ref="D1:G3"/>
    <mergeCell ref="H1:H3"/>
    <mergeCell ref="B2:C2"/>
  </mergeCells>
  <printOptions/>
  <pageMargins left="0.3" right="0.3" top="0.5" bottom="0.5" header="0.3" footer="0.3"/>
  <pageSetup fitToHeight="1" fitToWidth="1" horizontalDpi="600" verticalDpi="600" orientation="landscape" scale="85" r:id="rId2"/>
  <headerFooter>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 V Computer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Heiden</dc:creator>
  <cp:keywords/>
  <dc:description/>
  <cp:lastModifiedBy>sbehrens</cp:lastModifiedBy>
  <cp:lastPrinted>2016-10-27T19:47:51Z</cp:lastPrinted>
  <dcterms:created xsi:type="dcterms:W3CDTF">2005-04-11T15:31:01Z</dcterms:created>
  <dcterms:modified xsi:type="dcterms:W3CDTF">2016-11-03T17:53:30Z</dcterms:modified>
  <cp:category/>
  <cp:version/>
  <cp:contentType/>
  <cp:contentStatus/>
</cp:coreProperties>
</file>